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<sst xmlns="http://schemas.openxmlformats.org/spreadsheetml/2006/main" count="194" uniqueCount="188">
  <si>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</si>
  <si>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</si>
  <si>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</si>
  <si>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</si>
  <si>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</si>
  <si>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</si>
  <si>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</si>
  <si>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</si>
  <si>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</si>
  <si>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</si>
  <si>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</si>
  <si>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</si>
  <si>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</si>
  <si>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</si>
  <si>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</si>
  <si>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</si>
  <si>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</si>
  <si>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</si>
  <si>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</si>
  <si>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</si>
  <si>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</si>
  <si>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</si>
  <si>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</si>
  <si>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</si>
  <si>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</si>
  <si>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</si>
  <si>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</si>
  <si>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</si>
  <si>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</si>
  <si>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</si>
  <si>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</si>
  <si>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</si>
  <si>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</si>
  <si>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</si>
  <si>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</si>
  <si>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</si>
  <si>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</si>
  <si>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</si>
  <si>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</si>
  <si>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</si>
  <si>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</si>
  <si>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</si>
  <si>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</si>
  <si>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</si>
  <si>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</si>
  <si>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</si>
  <si>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</si>
  <si>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</si>
  <si>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</si>
  <si>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</si>
  <si>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</si>
  <si>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</si>
  <si>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</si>
  <si>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</si>
  <si>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</si>
  <si>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</si>
  <si>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</si>
  <si>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</si>
  <si>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</si>
  <si>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</si>
  <si>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</si>
  <si>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</si>
  <si>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</si>
  <si>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</si>
  <si>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</si>
  <si>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</si>
  <si>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</si>
  <si>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</si>
  <si>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</si>
  <si>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</si>
  <si>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</si>
  <si>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</si>
  <si>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</si>
  <si>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</si>
  <si>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</si>
  <si>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</si>
  <si>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</si>
  <si>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</si>
  <si>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</si>
  <si>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</si>
  <si>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</si>
  <si>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</si>
  <si>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</si>
  <si>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</si>
  <si>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</si>
  <si>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</si>
  <si>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</si>
  <si>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</si>
  <si>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</si>
  <si>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</si>
  <si>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</si>
  <si>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</si>
  <si>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</si>
  <si>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</si>
  <si>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</si>
  <si>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</si>
  <si>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</si>
  <si>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</si>
  <si>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</si>
  <si>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</si>
  <si>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</si>
  <si>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</si>
  <si>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</si>
  <si>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</si>
  <si>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</si>
  <si>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</si>
  <si>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</si>
  <si>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</si>
  <si>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</si>
  <si>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</si>
  <si>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</si>
  <si>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</si>
  <si>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</si>
  <si>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</si>
  <si>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</si>
  <si>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</si>
  <si>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</si>
  <si>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</si>
  <si>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</si>
  <si>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</si>
  <si>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</si>
  <si>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</si>
  <si>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</si>
  <si>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</si>
  <si>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</si>
  <si>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</si>
  <si>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</si>
  <si>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</si>
  <si>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</si>
  <si>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</si>
  <si>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</si>
  <si>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</si>
  <si>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</si>
  <si>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</si>
  <si>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</si>
  <si>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</si>
  <si>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</si>
  <si>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</si>
  <si>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</si>
  <si>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</si>
  <si>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</si>
  <si>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</si>
  <si>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</si>
  <si>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</si>
  <si>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</si>
  <si>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</si>
  <si>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</si>
  <si>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</si>
  <si>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</si>
  <si>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</si>
  <si>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</si>
  <si>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</si>
  <si>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</si>
  <si>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</si>
  <si>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</si>
  <si>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</si>
  <si>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</si>
  <si>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</si>
  <si>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</si>
  <si>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</si>
  <si>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</si>
  <si>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</si>
  <si>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</si>
  <si>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</si>
  <si>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</si>
  <si>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</si>
  <si>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</si>
  <si>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</si>
  <si>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</si>
  <si>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</si>
  <si>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</si>
  <si>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</si>
  <si>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</si>
  <si>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</si>
  <si>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</si>
  <si>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</si>
  <si>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</si>
  <si>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</si>
  <si>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</si>
  <si>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</si>
  <si>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</si>
  <si>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</si>
  <si>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</si>
  <si>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</si>
  <si>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</si>
  <si>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</si>
  <si>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</si>
  <si>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>Профінансовано станом на 05.04.2019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</si>
</sst>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4" fontId="28" fillId="52" borderId="32" xfId="0" applyNumberFormat="1" applyFont="1" applyFill="1" applyBorder="1" applyAlignment="1">
      <alignment horizontal="center" vertical="center" wrapText="1" readingOrder="1"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0" fillId="0" borderId="34" xfId="0" applyFill="1" applyBorder="1" applyAlignment="1">
      <alignment/>
    </xf>
    <xf numFmtId="4" fontId="29" fillId="52" borderId="35" xfId="0" applyNumberFormat="1" applyFont="1" applyFill="1" applyBorder="1" applyAlignment="1">
      <alignment horizontal="center" vertical="center" wrapText="1" readingOrder="1"/>
    </xf>
    <xf numFmtId="4" fontId="29" fillId="52" borderId="32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6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49" fontId="41" fillId="0" borderId="39" xfId="0" applyNumberFormat="1" applyFont="1" applyFill="1" applyBorder="1" applyAlignment="1">
      <alignment horizontal="center" vertical="center"/>
    </xf>
    <xf numFmtId="0" fontId="44" fillId="0" borderId="40" xfId="0" applyFont="1" applyBorder="1" applyAlignment="1">
      <alignment/>
    </xf>
    <xf numFmtId="0" fontId="44" fillId="0" borderId="34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readingOrder="1"/>
    </xf>
    <xf numFmtId="0" fontId="0" fillId="0" borderId="42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="117" zoomScaleNormal="117" zoomScalePageLayoutView="0" workbookViewId="0" topLeftCell="A1">
      <selection activeCell="AF116" sqref="AF11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2"/>
      <c r="AE1" s="172"/>
      <c r="AF1" s="172"/>
      <c r="AG1" s="172"/>
    </row>
    <row r="2" ht="17.25" hidden="1">
      <c r="B2" s="7"/>
    </row>
    <row r="3" spans="1:33" ht="33" customHeight="1">
      <c r="A3" s="181" t="s">
        <v>42</v>
      </c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</row>
    <row r="4" spans="2:32" ht="15.75" customHeight="1">
      <c r="B4" s="7"/>
      <c r="AF4" s="120" t="s">
        <v>174</v>
      </c>
    </row>
    <row r="5" spans="1:33" ht="18.75" customHeight="1">
      <c r="A5" s="183" t="s">
        <v>34</v>
      </c>
      <c r="B5" s="185" t="s">
        <v>35</v>
      </c>
      <c r="AB5" s="187" t="s">
        <v>173</v>
      </c>
      <c r="AC5" s="187" t="s">
        <v>80</v>
      </c>
      <c r="AD5" s="170" t="s">
        <v>51</v>
      </c>
      <c r="AE5" s="62" t="s">
        <v>53</v>
      </c>
      <c r="AF5" s="173" t="s">
        <v>187</v>
      </c>
      <c r="AG5" s="170" t="s">
        <v>172</v>
      </c>
    </row>
    <row r="6" spans="1:33" ht="22.5" customHeight="1" thickBot="1">
      <c r="A6" s="184"/>
      <c r="B6" s="1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8"/>
      <c r="AC6" s="188"/>
      <c r="AD6" s="171"/>
      <c r="AE6" s="61" t="s">
        <v>52</v>
      </c>
      <c r="AF6" s="174"/>
      <c r="AG6" s="171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4" t="s">
        <v>27</v>
      </c>
      <c r="B8" s="135" t="s">
        <v>58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 t="e">
        <f>#REF!</f>
        <v>#REF!</v>
      </c>
      <c r="AC8" s="74"/>
    </row>
    <row r="9" spans="1:33" ht="21" customHeight="1" thickBot="1">
      <c r="A9" s="175" t="s">
        <v>175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7"/>
    </row>
    <row r="10" spans="1:33" ht="33" customHeight="1">
      <c r="A10" s="138" t="s">
        <v>41</v>
      </c>
      <c r="B10" s="139" t="s">
        <v>81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>
        <f aca="true" t="shared" si="0" ref="AB10:AB84">AC10+AD10</f>
        <v>25546800</v>
      </c>
      <c r="AC10" s="87"/>
      <c r="AD10" s="142">
        <f>SUM(AD11:AD51)</f>
        <v>25546800</v>
      </c>
      <c r="AE10" s="142">
        <f>SUM(AE11:AE51)</f>
        <v>25546800</v>
      </c>
      <c r="AF10" s="142">
        <f>SUM(AF11:AF51)</f>
        <v>0</v>
      </c>
      <c r="AG10" s="143">
        <f>AF10/AB10*100</f>
        <v>0</v>
      </c>
    </row>
    <row r="11" spans="1:33" ht="51.75">
      <c r="A11" s="73" t="s">
        <v>27</v>
      </c>
      <c r="B11" s="107" t="s">
        <v>144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61">
        <f aca="true" t="shared" si="1" ref="AB11:AB18">AC11+AD11</f>
        <v>10000000</v>
      </c>
      <c r="AC11" s="106"/>
      <c r="AD11" s="108">
        <v>10000000</v>
      </c>
      <c r="AE11" s="94">
        <f aca="true" t="shared" si="2" ref="AE11:AE20">AD11</f>
        <v>10000000</v>
      </c>
      <c r="AF11" s="37"/>
      <c r="AG11" s="123">
        <f>AF11/AB11*100</f>
        <v>0</v>
      </c>
    </row>
    <row r="12" spans="1:33" ht="39">
      <c r="A12" s="73" t="s">
        <v>62</v>
      </c>
      <c r="B12" s="107" t="s">
        <v>147</v>
      </c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61">
        <f t="shared" si="1"/>
        <v>10000000</v>
      </c>
      <c r="AC12" s="106"/>
      <c r="AD12" s="108">
        <v>10000000</v>
      </c>
      <c r="AE12" s="94">
        <f t="shared" si="2"/>
        <v>10000000</v>
      </c>
      <c r="AF12" s="37"/>
      <c r="AG12" s="123">
        <f aca="true" t="shared" si="3" ref="AG12:AG78">AF12/AB12*100</f>
        <v>0</v>
      </c>
    </row>
    <row r="13" spans="1:33" ht="25.5">
      <c r="A13" s="73" t="s">
        <v>63</v>
      </c>
      <c r="B13" s="107" t="s">
        <v>184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61">
        <f t="shared" si="1"/>
        <v>230000</v>
      </c>
      <c r="AC13" s="106"/>
      <c r="AD13" s="108">
        <v>230000</v>
      </c>
      <c r="AE13" s="94">
        <f>AD13</f>
        <v>230000</v>
      </c>
      <c r="AF13" s="37"/>
      <c r="AG13" s="123"/>
    </row>
    <row r="14" spans="1:33" ht="33" customHeight="1">
      <c r="A14" s="73" t="s">
        <v>63</v>
      </c>
      <c r="B14" s="107" t="s">
        <v>142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61">
        <f t="shared" si="1"/>
        <v>350000</v>
      </c>
      <c r="AC14" s="106"/>
      <c r="AD14" s="108">
        <v>350000</v>
      </c>
      <c r="AE14" s="94">
        <f t="shared" si="2"/>
        <v>350000</v>
      </c>
      <c r="AF14" s="37"/>
      <c r="AG14" s="123">
        <f t="shared" si="3"/>
        <v>0</v>
      </c>
    </row>
    <row r="15" spans="1:33" ht="33" customHeight="1">
      <c r="A15" s="73" t="s">
        <v>64</v>
      </c>
      <c r="B15" s="107" t="s">
        <v>145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61">
        <f t="shared" si="1"/>
        <v>350000</v>
      </c>
      <c r="AC15" s="106"/>
      <c r="AD15" s="108">
        <v>350000</v>
      </c>
      <c r="AE15" s="94">
        <f t="shared" si="2"/>
        <v>350000</v>
      </c>
      <c r="AF15" s="37"/>
      <c r="AG15" s="123">
        <f t="shared" si="3"/>
        <v>0</v>
      </c>
    </row>
    <row r="16" spans="1:33" ht="33" customHeight="1">
      <c r="A16" s="73" t="s">
        <v>65</v>
      </c>
      <c r="B16" s="107" t="s">
        <v>138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61">
        <f t="shared" si="1"/>
        <v>800000</v>
      </c>
      <c r="AC16" s="106"/>
      <c r="AD16" s="108">
        <v>800000</v>
      </c>
      <c r="AE16" s="94">
        <f t="shared" si="2"/>
        <v>800000</v>
      </c>
      <c r="AF16" s="37"/>
      <c r="AG16" s="123">
        <f t="shared" si="3"/>
        <v>0</v>
      </c>
    </row>
    <row r="17" spans="1:33" ht="33" customHeight="1">
      <c r="A17" s="73" t="s">
        <v>66</v>
      </c>
      <c r="B17" s="107" t="s">
        <v>146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61">
        <f t="shared" si="1"/>
        <v>450000</v>
      </c>
      <c r="AC17" s="106"/>
      <c r="AD17" s="108">
        <v>450000</v>
      </c>
      <c r="AE17" s="94">
        <f t="shared" si="2"/>
        <v>450000</v>
      </c>
      <c r="AF17" s="37"/>
      <c r="AG17" s="123">
        <f t="shared" si="3"/>
        <v>0</v>
      </c>
    </row>
    <row r="18" spans="1:33" ht="33" customHeight="1">
      <c r="A18" s="73" t="s">
        <v>67</v>
      </c>
      <c r="B18" s="107" t="s">
        <v>143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61">
        <f t="shared" si="1"/>
        <v>450000</v>
      </c>
      <c r="AC18" s="106"/>
      <c r="AD18" s="108">
        <v>450000</v>
      </c>
      <c r="AE18" s="94">
        <f t="shared" si="2"/>
        <v>450000</v>
      </c>
      <c r="AF18" s="37"/>
      <c r="AG18" s="123">
        <f t="shared" si="3"/>
        <v>0</v>
      </c>
    </row>
    <row r="19" spans="1:33" ht="26.25" customHeight="1">
      <c r="A19" s="73" t="s">
        <v>68</v>
      </c>
      <c r="B19" s="107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61">
        <f t="shared" si="0"/>
        <v>162750</v>
      </c>
      <c r="AC19" s="67"/>
      <c r="AD19" s="108">
        <v>162750</v>
      </c>
      <c r="AE19" s="94">
        <f t="shared" si="2"/>
        <v>162750</v>
      </c>
      <c r="AF19" s="37"/>
      <c r="AG19" s="123">
        <f t="shared" si="3"/>
        <v>0</v>
      </c>
    </row>
    <row r="20" spans="1:33" ht="26.25" customHeight="1">
      <c r="A20" s="73"/>
      <c r="B20" s="107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61">
        <f t="shared" si="0"/>
        <v>351750</v>
      </c>
      <c r="AC20" s="67"/>
      <c r="AD20" s="108">
        <v>351750</v>
      </c>
      <c r="AE20" s="94">
        <f t="shared" si="2"/>
        <v>351750</v>
      </c>
      <c r="AF20" s="37"/>
      <c r="AG20" s="123">
        <f t="shared" si="3"/>
        <v>0</v>
      </c>
    </row>
    <row r="21" spans="1:33" ht="27" customHeight="1">
      <c r="A21" s="73" t="s">
        <v>69</v>
      </c>
      <c r="B21" s="107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61">
        <f t="shared" si="0"/>
        <v>4000</v>
      </c>
      <c r="AC21" s="67"/>
      <c r="AD21" s="108">
        <v>4000</v>
      </c>
      <c r="AE21" s="94">
        <f aca="true" t="shared" si="4" ref="AE21:AE51">AD21</f>
        <v>4000</v>
      </c>
      <c r="AF21" s="37"/>
      <c r="AG21" s="123">
        <f t="shared" si="3"/>
        <v>0</v>
      </c>
    </row>
    <row r="22" spans="1:33" ht="24.75" customHeight="1">
      <c r="A22" s="73" t="s">
        <v>70</v>
      </c>
      <c r="B22" s="107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61">
        <f t="shared" si="0"/>
        <v>136500</v>
      </c>
      <c r="AC22" s="67"/>
      <c r="AD22" s="108">
        <v>136500</v>
      </c>
      <c r="AE22" s="94">
        <f t="shared" si="4"/>
        <v>136500</v>
      </c>
      <c r="AF22" s="37"/>
      <c r="AG22" s="123">
        <f t="shared" si="3"/>
        <v>0</v>
      </c>
    </row>
    <row r="23" spans="1:33" ht="28.5" customHeight="1">
      <c r="A23" s="73" t="s">
        <v>71</v>
      </c>
      <c r="B23" s="107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61">
        <f t="shared" si="0"/>
        <v>105000</v>
      </c>
      <c r="AC23" s="67"/>
      <c r="AD23" s="108">
        <v>105000</v>
      </c>
      <c r="AE23" s="94">
        <f t="shared" si="4"/>
        <v>105000</v>
      </c>
      <c r="AF23" s="37"/>
      <c r="AG23" s="123">
        <f t="shared" si="3"/>
        <v>0</v>
      </c>
    </row>
    <row r="24" spans="1:33" ht="24" customHeight="1">
      <c r="A24" s="73" t="s">
        <v>72</v>
      </c>
      <c r="B24" s="107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61">
        <f t="shared" si="0"/>
        <v>3000</v>
      </c>
      <c r="AC24" s="67"/>
      <c r="AD24" s="108">
        <v>3000</v>
      </c>
      <c r="AE24" s="94">
        <f t="shared" si="4"/>
        <v>3000</v>
      </c>
      <c r="AF24" s="37"/>
      <c r="AG24" s="123">
        <f t="shared" si="3"/>
        <v>0</v>
      </c>
    </row>
    <row r="25" spans="1:33" ht="21.75" customHeight="1">
      <c r="A25" s="73" t="s">
        <v>82</v>
      </c>
      <c r="B25" s="107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61">
        <f t="shared" si="0"/>
        <v>3000</v>
      </c>
      <c r="AC25" s="67"/>
      <c r="AD25" s="108">
        <v>3000</v>
      </c>
      <c r="AE25" s="94">
        <f t="shared" si="4"/>
        <v>3000</v>
      </c>
      <c r="AF25" s="37"/>
      <c r="AG25" s="123">
        <f t="shared" si="3"/>
        <v>0</v>
      </c>
    </row>
    <row r="26" spans="1:33" ht="25.5" customHeight="1">
      <c r="A26" s="73" t="s">
        <v>83</v>
      </c>
      <c r="B26" s="107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61">
        <f t="shared" si="0"/>
        <v>2000</v>
      </c>
      <c r="AC26" s="67"/>
      <c r="AD26" s="108">
        <v>2000</v>
      </c>
      <c r="AE26" s="94">
        <f t="shared" si="4"/>
        <v>2000</v>
      </c>
      <c r="AF26" s="37"/>
      <c r="AG26" s="123">
        <f t="shared" si="3"/>
        <v>0</v>
      </c>
    </row>
    <row r="27" spans="1:33" ht="27" customHeight="1">
      <c r="A27" s="73" t="s">
        <v>84</v>
      </c>
      <c r="B27" s="107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61">
        <f t="shared" si="0"/>
        <v>400000</v>
      </c>
      <c r="AC27" s="67"/>
      <c r="AD27" s="108">
        <v>400000</v>
      </c>
      <c r="AE27" s="94">
        <f t="shared" si="4"/>
        <v>400000</v>
      </c>
      <c r="AF27" s="37"/>
      <c r="AG27" s="123">
        <f t="shared" si="3"/>
        <v>0</v>
      </c>
    </row>
    <row r="28" spans="1:33" ht="38.25" customHeight="1">
      <c r="A28" s="73" t="s">
        <v>85</v>
      </c>
      <c r="B28" s="107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61">
        <f t="shared" si="0"/>
        <v>50000</v>
      </c>
      <c r="AC28" s="67"/>
      <c r="AD28" s="108">
        <v>50000</v>
      </c>
      <c r="AE28" s="94">
        <f t="shared" si="4"/>
        <v>50000</v>
      </c>
      <c r="AF28" s="37"/>
      <c r="AG28" s="123">
        <f t="shared" si="3"/>
        <v>0</v>
      </c>
    </row>
    <row r="29" spans="1:33" ht="27.75" customHeight="1">
      <c r="A29" s="73" t="s">
        <v>86</v>
      </c>
      <c r="B29" s="107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61">
        <f t="shared" si="0"/>
        <v>16000</v>
      </c>
      <c r="AC29" s="67"/>
      <c r="AD29" s="108">
        <v>16000</v>
      </c>
      <c r="AE29" s="94">
        <f t="shared" si="4"/>
        <v>16000</v>
      </c>
      <c r="AF29" s="37"/>
      <c r="AG29" s="123">
        <f t="shared" si="3"/>
        <v>0</v>
      </c>
    </row>
    <row r="30" spans="1:33" ht="29.25" customHeight="1">
      <c r="A30" s="73" t="s">
        <v>87</v>
      </c>
      <c r="B30" s="107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61">
        <f t="shared" si="0"/>
        <v>16000</v>
      </c>
      <c r="AC30" s="67"/>
      <c r="AD30" s="108">
        <v>16000</v>
      </c>
      <c r="AE30" s="94">
        <f t="shared" si="4"/>
        <v>16000</v>
      </c>
      <c r="AF30" s="37"/>
      <c r="AG30" s="123">
        <f t="shared" si="3"/>
        <v>0</v>
      </c>
    </row>
    <row r="31" spans="1:33" ht="28.5" customHeight="1">
      <c r="A31" s="73" t="s">
        <v>88</v>
      </c>
      <c r="B31" s="107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61">
        <f t="shared" si="0"/>
        <v>16000</v>
      </c>
      <c r="AC31" s="67"/>
      <c r="AD31" s="108">
        <v>16000</v>
      </c>
      <c r="AE31" s="94">
        <f t="shared" si="4"/>
        <v>16000</v>
      </c>
      <c r="AF31" s="37"/>
      <c r="AG31" s="123">
        <f t="shared" si="3"/>
        <v>0</v>
      </c>
    </row>
    <row r="32" spans="1:33" ht="30" customHeight="1">
      <c r="A32" s="73" t="s">
        <v>89</v>
      </c>
      <c r="B32" s="107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61">
        <f t="shared" si="0"/>
        <v>16000</v>
      </c>
      <c r="AC32" s="67"/>
      <c r="AD32" s="108">
        <v>16000</v>
      </c>
      <c r="AE32" s="94">
        <f t="shared" si="4"/>
        <v>16000</v>
      </c>
      <c r="AF32" s="37"/>
      <c r="AG32" s="123">
        <f t="shared" si="3"/>
        <v>0</v>
      </c>
    </row>
    <row r="33" spans="1:33" ht="33" customHeight="1">
      <c r="A33" s="73" t="s">
        <v>90</v>
      </c>
      <c r="B33" s="107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61">
        <f t="shared" si="0"/>
        <v>52500</v>
      </c>
      <c r="AC33" s="67"/>
      <c r="AD33" s="108">
        <v>52500</v>
      </c>
      <c r="AE33" s="94">
        <f t="shared" si="4"/>
        <v>52500</v>
      </c>
      <c r="AF33" s="37"/>
      <c r="AG33" s="123">
        <f t="shared" si="3"/>
        <v>0</v>
      </c>
    </row>
    <row r="34" spans="1:33" ht="30.75" customHeight="1">
      <c r="A34" s="73" t="s">
        <v>91</v>
      </c>
      <c r="B34" s="107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61">
        <f t="shared" si="0"/>
        <v>16000</v>
      </c>
      <c r="AC34" s="67"/>
      <c r="AD34" s="108">
        <v>16000</v>
      </c>
      <c r="AE34" s="94">
        <f t="shared" si="4"/>
        <v>16000</v>
      </c>
      <c r="AF34" s="37"/>
      <c r="AG34" s="123">
        <f t="shared" si="3"/>
        <v>0</v>
      </c>
    </row>
    <row r="35" spans="1:33" ht="29.25" customHeight="1">
      <c r="A35" s="73" t="s">
        <v>92</v>
      </c>
      <c r="B35" s="107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61">
        <f t="shared" si="0"/>
        <v>63000</v>
      </c>
      <c r="AC35" s="67"/>
      <c r="AD35" s="108">
        <v>63000</v>
      </c>
      <c r="AE35" s="94">
        <f t="shared" si="4"/>
        <v>63000</v>
      </c>
      <c r="AF35" s="37"/>
      <c r="AG35" s="123">
        <f t="shared" si="3"/>
        <v>0</v>
      </c>
    </row>
    <row r="36" spans="1:33" ht="26.25" customHeight="1">
      <c r="A36" s="73" t="s">
        <v>93</v>
      </c>
      <c r="B36" s="107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61">
        <f t="shared" si="0"/>
        <v>65099.99999999999</v>
      </c>
      <c r="AC36" s="67"/>
      <c r="AD36" s="108">
        <v>65099.99999999999</v>
      </c>
      <c r="AE36" s="94">
        <f t="shared" si="4"/>
        <v>65099.99999999999</v>
      </c>
      <c r="AF36" s="37"/>
      <c r="AG36" s="123">
        <f t="shared" si="3"/>
        <v>0</v>
      </c>
    </row>
    <row r="37" spans="1:33" ht="29.25" customHeight="1">
      <c r="A37" s="73" t="s">
        <v>94</v>
      </c>
      <c r="B37" s="107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61">
        <f t="shared" si="0"/>
        <v>5000</v>
      </c>
      <c r="AC37" s="67"/>
      <c r="AD37" s="108">
        <v>5000</v>
      </c>
      <c r="AE37" s="94">
        <f t="shared" si="4"/>
        <v>5000</v>
      </c>
      <c r="AF37" s="37"/>
      <c r="AG37" s="123">
        <f t="shared" si="3"/>
        <v>0</v>
      </c>
    </row>
    <row r="38" spans="1:33" ht="27.75" customHeight="1">
      <c r="A38" s="73" t="s">
        <v>95</v>
      </c>
      <c r="B38" s="107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61">
        <f t="shared" si="0"/>
        <v>63000</v>
      </c>
      <c r="AC38" s="67"/>
      <c r="AD38" s="108">
        <v>63000</v>
      </c>
      <c r="AE38" s="94">
        <f t="shared" si="4"/>
        <v>63000</v>
      </c>
      <c r="AF38" s="37"/>
      <c r="AG38" s="123">
        <f t="shared" si="3"/>
        <v>0</v>
      </c>
    </row>
    <row r="39" spans="1:33" ht="35.25" customHeight="1">
      <c r="A39" s="73" t="s">
        <v>96</v>
      </c>
      <c r="B39" s="107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61">
        <f t="shared" si="0"/>
        <v>63000</v>
      </c>
      <c r="AC39" s="67"/>
      <c r="AD39" s="108">
        <v>63000</v>
      </c>
      <c r="AE39" s="94">
        <f t="shared" si="4"/>
        <v>63000</v>
      </c>
      <c r="AF39" s="37"/>
      <c r="AG39" s="123">
        <f t="shared" si="3"/>
        <v>0</v>
      </c>
    </row>
    <row r="40" spans="1:33" ht="27.75" customHeight="1">
      <c r="A40" s="73" t="s">
        <v>97</v>
      </c>
      <c r="B40" s="107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61">
        <f t="shared" si="0"/>
        <v>66150</v>
      </c>
      <c r="AC40" s="67"/>
      <c r="AD40" s="108">
        <v>66150</v>
      </c>
      <c r="AE40" s="94">
        <f t="shared" si="4"/>
        <v>66150</v>
      </c>
      <c r="AF40" s="37"/>
      <c r="AG40" s="123">
        <f t="shared" si="3"/>
        <v>0</v>
      </c>
    </row>
    <row r="41" spans="1:33" ht="36" customHeight="1">
      <c r="A41" s="73" t="s">
        <v>98</v>
      </c>
      <c r="B41" s="107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61">
        <f t="shared" si="0"/>
        <v>66150</v>
      </c>
      <c r="AC41" s="67"/>
      <c r="AD41" s="108">
        <v>66150</v>
      </c>
      <c r="AE41" s="94">
        <f t="shared" si="4"/>
        <v>66150</v>
      </c>
      <c r="AF41" s="37"/>
      <c r="AG41" s="123">
        <f t="shared" si="3"/>
        <v>0</v>
      </c>
    </row>
    <row r="42" spans="1:33" ht="33" customHeight="1">
      <c r="A42" s="73" t="s">
        <v>99</v>
      </c>
      <c r="B42" s="107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61">
        <f t="shared" si="0"/>
        <v>65099.99999999999</v>
      </c>
      <c r="AC42" s="67"/>
      <c r="AD42" s="108">
        <v>65099.99999999999</v>
      </c>
      <c r="AE42" s="94">
        <f t="shared" si="4"/>
        <v>65099.99999999999</v>
      </c>
      <c r="AF42" s="37"/>
      <c r="AG42" s="123">
        <f t="shared" si="3"/>
        <v>0</v>
      </c>
    </row>
    <row r="43" spans="1:33" ht="27.75" customHeight="1">
      <c r="A43" s="73" t="s">
        <v>100</v>
      </c>
      <c r="B43" s="107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61">
        <f t="shared" si="0"/>
        <v>110250</v>
      </c>
      <c r="AC43" s="67"/>
      <c r="AD43" s="108">
        <v>110250</v>
      </c>
      <c r="AE43" s="94">
        <f t="shared" si="4"/>
        <v>110250</v>
      </c>
      <c r="AF43" s="37"/>
      <c r="AG43" s="123">
        <f t="shared" si="3"/>
        <v>0</v>
      </c>
    </row>
    <row r="44" spans="1:33" ht="33.75" customHeight="1">
      <c r="A44" s="73" t="s">
        <v>101</v>
      </c>
      <c r="B44" s="107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61">
        <f t="shared" si="0"/>
        <v>37800</v>
      </c>
      <c r="AC44" s="67"/>
      <c r="AD44" s="108">
        <v>37800</v>
      </c>
      <c r="AE44" s="94">
        <f t="shared" si="4"/>
        <v>37800</v>
      </c>
      <c r="AF44" s="37"/>
      <c r="AG44" s="123">
        <f t="shared" si="3"/>
        <v>0</v>
      </c>
    </row>
    <row r="45" spans="1:33" ht="24" customHeight="1">
      <c r="A45" s="73" t="s">
        <v>102</v>
      </c>
      <c r="B45" s="107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61">
        <f t="shared" si="0"/>
        <v>441000</v>
      </c>
      <c r="AC45" s="67"/>
      <c r="AD45" s="108">
        <v>441000</v>
      </c>
      <c r="AE45" s="94">
        <f t="shared" si="4"/>
        <v>441000</v>
      </c>
      <c r="AF45" s="37"/>
      <c r="AG45" s="123">
        <f t="shared" si="3"/>
        <v>0</v>
      </c>
    </row>
    <row r="46" spans="1:33" ht="33.75" customHeight="1">
      <c r="A46" s="73" t="s">
        <v>103</v>
      </c>
      <c r="B46" s="107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61">
        <f t="shared" si="0"/>
        <v>3000</v>
      </c>
      <c r="AC46" s="67"/>
      <c r="AD46" s="108">
        <v>3000</v>
      </c>
      <c r="AE46" s="94">
        <f t="shared" si="4"/>
        <v>3000</v>
      </c>
      <c r="AF46" s="37"/>
      <c r="AG46" s="123">
        <f t="shared" si="3"/>
        <v>0</v>
      </c>
    </row>
    <row r="47" spans="1:33" ht="39" customHeight="1">
      <c r="A47" s="73" t="s">
        <v>133</v>
      </c>
      <c r="B47" s="107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61">
        <f t="shared" si="0"/>
        <v>241750</v>
      </c>
      <c r="AC47" s="67"/>
      <c r="AD47" s="108">
        <v>241750</v>
      </c>
      <c r="AE47" s="94">
        <f t="shared" si="4"/>
        <v>241750</v>
      </c>
      <c r="AF47" s="37"/>
      <c r="AG47" s="123">
        <f t="shared" si="3"/>
        <v>0</v>
      </c>
    </row>
    <row r="48" spans="1:33" ht="39" customHeight="1">
      <c r="A48" s="73" t="s">
        <v>134</v>
      </c>
      <c r="B48" s="107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61">
        <f t="shared" si="0"/>
        <v>5000</v>
      </c>
      <c r="AC48" s="67"/>
      <c r="AD48" s="108">
        <v>5000</v>
      </c>
      <c r="AE48" s="94">
        <f t="shared" si="4"/>
        <v>5000</v>
      </c>
      <c r="AF48" s="37"/>
      <c r="AG48" s="123">
        <f t="shared" si="3"/>
        <v>0</v>
      </c>
    </row>
    <row r="49" spans="1:33" ht="28.5" customHeight="1">
      <c r="A49" s="73" t="s">
        <v>135</v>
      </c>
      <c r="B49" s="107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61">
        <f t="shared" si="0"/>
        <v>123000</v>
      </c>
      <c r="AC49" s="67"/>
      <c r="AD49" s="108">
        <v>123000</v>
      </c>
      <c r="AE49" s="94">
        <f t="shared" si="4"/>
        <v>123000</v>
      </c>
      <c r="AF49" s="37"/>
      <c r="AG49" s="123">
        <f t="shared" si="3"/>
        <v>0</v>
      </c>
    </row>
    <row r="50" spans="1:33" ht="27" customHeight="1">
      <c r="A50" s="73" t="s">
        <v>136</v>
      </c>
      <c r="B50" s="107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61">
        <f t="shared" si="0"/>
        <v>123000</v>
      </c>
      <c r="AC50" s="64"/>
      <c r="AD50" s="108">
        <v>123000</v>
      </c>
      <c r="AE50" s="94">
        <f t="shared" si="4"/>
        <v>123000</v>
      </c>
      <c r="AF50" s="37"/>
      <c r="AG50" s="123">
        <f t="shared" si="3"/>
        <v>0</v>
      </c>
    </row>
    <row r="51" spans="1:33" ht="24.75" customHeight="1">
      <c r="A51" s="73" t="s">
        <v>137</v>
      </c>
      <c r="B51" s="107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61">
        <f t="shared" si="0"/>
        <v>25000</v>
      </c>
      <c r="AC51" s="75"/>
      <c r="AD51" s="108">
        <v>25000</v>
      </c>
      <c r="AE51" s="94">
        <f t="shared" si="4"/>
        <v>25000</v>
      </c>
      <c r="AF51" s="37"/>
      <c r="AG51" s="123">
        <f t="shared" si="3"/>
        <v>0</v>
      </c>
    </row>
    <row r="52" spans="1:33" ht="42.75" customHeight="1">
      <c r="A52" s="86" t="s">
        <v>39</v>
      </c>
      <c r="B52" s="99" t="s">
        <v>119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54">
        <f>AB53</f>
        <v>10000000</v>
      </c>
      <c r="AC52" s="101"/>
      <c r="AD52" s="102">
        <f>AD53</f>
        <v>10000000</v>
      </c>
      <c r="AE52" s="88">
        <f>AE53</f>
        <v>10000000</v>
      </c>
      <c r="AF52" s="121"/>
      <c r="AG52" s="124">
        <f t="shared" si="3"/>
        <v>0</v>
      </c>
    </row>
    <row r="53" spans="1:33" ht="51.75">
      <c r="A53" s="98" t="s">
        <v>54</v>
      </c>
      <c r="B53" s="107" t="s">
        <v>169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66">
        <f>AD53</f>
        <v>10000000</v>
      </c>
      <c r="AC53" s="75"/>
      <c r="AD53" s="76">
        <v>10000000</v>
      </c>
      <c r="AE53" s="76">
        <f>AD53</f>
        <v>10000000</v>
      </c>
      <c r="AF53" s="37"/>
      <c r="AG53" s="123">
        <f t="shared" si="3"/>
        <v>0</v>
      </c>
    </row>
    <row r="54" spans="1:33" s="3" customFormat="1" ht="30.75" customHeight="1">
      <c r="A54" s="95" t="s">
        <v>40</v>
      </c>
      <c r="B54" s="96" t="s">
        <v>37</v>
      </c>
      <c r="C54" s="60">
        <f aca="true" t="shared" si="5" ref="C54:AA54">C55+C61+C69+C73+C80+C84+C87+C92+C94+C97+C98+C101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84488794.88</v>
      </c>
      <c r="AC54" s="60">
        <f>AC55+AC61+AC69+AC73+AC80+AC84+AC87+AC92+AC94+AC97+AC98+AC101</f>
        <v>83788794.88</v>
      </c>
      <c r="AD54" s="142">
        <f>AD87</f>
        <v>700000</v>
      </c>
      <c r="AE54" s="142">
        <f>AE87</f>
        <v>700000</v>
      </c>
      <c r="AF54" s="60">
        <f>AF55+AF61+AF69+AF73+AF80+AF84+AF87+AF92+AF94+AF97+AF98+AF101</f>
        <v>11952170.68</v>
      </c>
      <c r="AG54" s="168">
        <f t="shared" si="3"/>
        <v>14.146456576846372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3974870.75</v>
      </c>
      <c r="AG55" s="126">
        <f t="shared" si="3"/>
        <v>18.761519829754086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7">
        <f>324175+336167+149658</f>
        <v>810000</v>
      </c>
      <c r="AG56" s="123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31">
        <v>2603768.82</v>
      </c>
      <c r="AG57" s="123">
        <f t="shared" si="3"/>
        <v>20.959541354214455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7">
        <f>30677+35118+29145+31188+40136.16+33458.25+5197.54</f>
        <v>204919.95</v>
      </c>
      <c r="AG58" s="123">
        <f t="shared" si="3"/>
        <v>23.53508096933502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7">
        <f>45438.97+44255.69+37484.28+40935.59+44353.81+42750.1</f>
        <v>255218.44</v>
      </c>
      <c r="AG59" s="123">
        <f t="shared" si="3"/>
        <v>16.050464750644615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7">
        <v>100963.54</v>
      </c>
      <c r="AG60" s="123">
        <f t="shared" si="3"/>
        <v>8.714097683198071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6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31">
        <f>159420+157905.51</f>
        <v>317325.51</v>
      </c>
      <c r="AG62" s="123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31">
        <v>119988</v>
      </c>
      <c r="AG63" s="123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3"/>
      <c r="AG64" s="123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3"/>
      <c r="AG65" s="123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7">
        <f>334500+599412+766710+184408-382500+487050</f>
        <v>1989580</v>
      </c>
      <c r="AG66" s="123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3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3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6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3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3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3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1070180.71</v>
      </c>
      <c r="AG73" s="126">
        <f t="shared" si="3"/>
        <v>21.527587269567988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7">
        <f>1199.4+16730+3680.6+36809.09+43199.87+7541.4+27700.1+91947.58+25513.25+3292.87+78339.79</f>
        <v>335953.94999999995</v>
      </c>
      <c r="AG74" s="123">
        <f t="shared" si="3"/>
        <v>11.035724844296112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7">
        <f>382500+77500</f>
        <v>460000</v>
      </c>
      <c r="AG75" s="167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7">
        <f>14937.5+3286.25+67768.09+13945.14+18952.7+62004+18952.7+70935.29</f>
        <v>270781.67</v>
      </c>
      <c r="AG76" s="123">
        <f t="shared" si="3"/>
        <v>20.57236294292834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51"/>
      <c r="AG77" s="123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3"/>
      <c r="AG78" s="123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31">
        <f>1096.45+1623.08+725.56</f>
        <v>3445.0899999999997</v>
      </c>
      <c r="AG79" s="123">
        <f aca="true" t="shared" si="10" ref="AG79:AG116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6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3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3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3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SUM(C85:C86)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994592.46</v>
      </c>
      <c r="AC84" s="19">
        <f>SUM(AC85:AC86)</f>
        <v>994592.46</v>
      </c>
      <c r="AD84" s="68"/>
      <c r="AE84" s="19"/>
      <c r="AF84" s="23">
        <f>AF85+AF86</f>
        <v>396515.76</v>
      </c>
      <c r="AG84" s="126">
        <f t="shared" si="10"/>
        <v>39.86715925837604</v>
      </c>
    </row>
    <row r="85" spans="1:33" ht="25.5">
      <c r="A85" s="11"/>
      <c r="B85" s="22" t="s">
        <v>32</v>
      </c>
      <c r="AB85" s="43">
        <f aca="true" t="shared" si="13" ref="AB85:AB109">AC85+AD85</f>
        <v>559092.46</v>
      </c>
      <c r="AC85" s="20">
        <f>439698+119394.46</f>
        <v>559092.46</v>
      </c>
      <c r="AD85" s="68"/>
      <c r="AE85" s="20"/>
      <c r="AF85" s="127">
        <f>80937.24+20234.31+20234.31</f>
        <v>121405.86</v>
      </c>
      <c r="AG85" s="123">
        <f t="shared" si="10"/>
        <v>21.714809031765515</v>
      </c>
    </row>
    <row r="86" spans="1:33" ht="37.5" customHeight="1">
      <c r="A86" s="11"/>
      <c r="B86" s="22" t="s">
        <v>33</v>
      </c>
      <c r="AB86" s="43">
        <f t="shared" si="13"/>
        <v>435500</v>
      </c>
      <c r="AC86" s="20">
        <f>87853+347647</f>
        <v>435500</v>
      </c>
      <c r="AD86" s="63"/>
      <c r="AE86" s="20"/>
      <c r="AF86" s="127">
        <f>165041+110068.9</f>
        <v>275109.9</v>
      </c>
      <c r="AG86" s="123">
        <f t="shared" si="10"/>
        <v>63.17104477611941</v>
      </c>
    </row>
    <row r="87" spans="1:33" ht="25.5">
      <c r="A87" s="27" t="s">
        <v>125</v>
      </c>
      <c r="B87" s="21" t="s">
        <v>36</v>
      </c>
      <c r="AB87" s="48">
        <f t="shared" si="13"/>
        <v>16513696.42</v>
      </c>
      <c r="AC87" s="19">
        <f>SUM(AC88:AC90)</f>
        <v>15813696.42</v>
      </c>
      <c r="AD87" s="74">
        <f>AD91</f>
        <v>700000</v>
      </c>
      <c r="AE87" s="74">
        <f>AE91</f>
        <v>700000</v>
      </c>
      <c r="AF87" s="23">
        <f>SUM(AF88:AF90)</f>
        <v>3436753.3000000003</v>
      </c>
      <c r="AG87" s="126">
        <f t="shared" si="10"/>
        <v>20.81153251574671</v>
      </c>
    </row>
    <row r="88" spans="1:33" ht="39">
      <c r="A88" s="11"/>
      <c r="B88" s="22" t="s">
        <v>49</v>
      </c>
      <c r="AB88" s="43">
        <f t="shared" si="13"/>
        <v>14884984.41</v>
      </c>
      <c r="AC88" s="20">
        <f>14372949+512035.41</f>
        <v>14884984.41</v>
      </c>
      <c r="AD88" s="75"/>
      <c r="AE88" s="20"/>
      <c r="AF88" s="132">
        <f>525483.78+9997.68+474474.79+66569.06+470263.05+16560.74+201823.84+169440+214667.18+263320.64+168970+27800.97+318004.38+168970+3520+79867.68+59335.31+512.78</f>
        <v>3239581.8800000004</v>
      </c>
      <c r="AG88" s="123">
        <f t="shared" si="10"/>
        <v>21.764093201357948</v>
      </c>
    </row>
    <row r="89" spans="1:33" ht="36" customHeight="1">
      <c r="A89" s="11"/>
      <c r="B89" s="22" t="s">
        <v>61</v>
      </c>
      <c r="AB89" s="43">
        <f t="shared" si="13"/>
        <v>898712.01</v>
      </c>
      <c r="AC89" s="20">
        <v>898712.01</v>
      </c>
      <c r="AD89" s="64"/>
      <c r="AE89" s="20"/>
      <c r="AF89" s="132">
        <f>145332+51839.42</f>
        <v>197171.41999999998</v>
      </c>
      <c r="AG89" s="123">
        <f t="shared" si="10"/>
        <v>21.939332934918713</v>
      </c>
    </row>
    <row r="90" spans="1:33" ht="63.75" customHeight="1">
      <c r="A90" s="11"/>
      <c r="B90" s="22" t="s">
        <v>79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43">
        <f t="shared" si="13"/>
        <v>30000</v>
      </c>
      <c r="AC90" s="20">
        <v>30000</v>
      </c>
      <c r="AD90" s="77"/>
      <c r="AE90" s="20"/>
      <c r="AF90" s="127"/>
      <c r="AG90" s="123">
        <f t="shared" si="10"/>
        <v>0</v>
      </c>
    </row>
    <row r="91" spans="1:33" ht="18" customHeight="1">
      <c r="A91" s="11"/>
      <c r="B91" s="22" t="s">
        <v>178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150">
        <f>AD91</f>
        <v>700000</v>
      </c>
      <c r="AC91" s="20"/>
      <c r="AD91" s="18">
        <v>700000</v>
      </c>
      <c r="AE91" s="79">
        <v>700000</v>
      </c>
      <c r="AF91" s="151"/>
      <c r="AG91" s="123">
        <f t="shared" si="10"/>
        <v>0</v>
      </c>
    </row>
    <row r="92" spans="1:33" ht="36" customHeight="1">
      <c r="A92" s="27" t="s">
        <v>126</v>
      </c>
      <c r="B92" s="21" t="s">
        <v>12</v>
      </c>
      <c r="C92" s="19">
        <f aca="true" t="shared" si="14" ref="C92:AA92">SUM(C93:C93)</f>
        <v>130000</v>
      </c>
      <c r="D92" s="19">
        <f t="shared" si="14"/>
        <v>130000</v>
      </c>
      <c r="E92" s="19">
        <f t="shared" si="14"/>
        <v>130000</v>
      </c>
      <c r="F92" s="19">
        <f t="shared" si="14"/>
        <v>130000</v>
      </c>
      <c r="G92" s="19">
        <f t="shared" si="14"/>
        <v>130000</v>
      </c>
      <c r="H92" s="19">
        <f t="shared" si="14"/>
        <v>130000</v>
      </c>
      <c r="I92" s="19">
        <f t="shared" si="14"/>
        <v>130000</v>
      </c>
      <c r="J92" s="19">
        <f t="shared" si="14"/>
        <v>130000</v>
      </c>
      <c r="K92" s="19">
        <f t="shared" si="14"/>
        <v>130000</v>
      </c>
      <c r="L92" s="19">
        <f t="shared" si="14"/>
        <v>130000</v>
      </c>
      <c r="M92" s="19">
        <f t="shared" si="14"/>
        <v>130000</v>
      </c>
      <c r="N92" s="19">
        <f t="shared" si="14"/>
        <v>130000</v>
      </c>
      <c r="O92" s="19">
        <f t="shared" si="14"/>
        <v>130000</v>
      </c>
      <c r="P92" s="19">
        <f t="shared" si="14"/>
        <v>130000</v>
      </c>
      <c r="Q92" s="19">
        <f t="shared" si="14"/>
        <v>130000</v>
      </c>
      <c r="R92" s="19">
        <f t="shared" si="14"/>
        <v>130000</v>
      </c>
      <c r="S92" s="19">
        <f t="shared" si="14"/>
        <v>130000</v>
      </c>
      <c r="T92" s="19">
        <f t="shared" si="14"/>
        <v>130000</v>
      </c>
      <c r="U92" s="19">
        <f t="shared" si="14"/>
        <v>130000</v>
      </c>
      <c r="V92" s="19">
        <f t="shared" si="14"/>
        <v>130000</v>
      </c>
      <c r="W92" s="19">
        <f t="shared" si="14"/>
        <v>130000</v>
      </c>
      <c r="X92" s="19">
        <f t="shared" si="14"/>
        <v>130000</v>
      </c>
      <c r="Y92" s="19">
        <f t="shared" si="14"/>
        <v>130000</v>
      </c>
      <c r="Z92" s="19">
        <f t="shared" si="14"/>
        <v>130000</v>
      </c>
      <c r="AA92" s="19">
        <f t="shared" si="14"/>
        <v>130000</v>
      </c>
      <c r="AB92" s="19">
        <f t="shared" si="13"/>
        <v>130000</v>
      </c>
      <c r="AC92" s="19">
        <f>SUM(AC93:AC93)</f>
        <v>130000</v>
      </c>
      <c r="AD92" s="14"/>
      <c r="AE92" s="40"/>
      <c r="AF92" s="37"/>
      <c r="AG92" s="126">
        <f t="shared" si="10"/>
        <v>0</v>
      </c>
    </row>
    <row r="93" spans="1:33" ht="27" customHeight="1">
      <c r="A93" s="11"/>
      <c r="B93" s="26" t="s">
        <v>13</v>
      </c>
      <c r="C93" s="20">
        <v>130000</v>
      </c>
      <c r="D93" s="20">
        <v>130000</v>
      </c>
      <c r="E93" s="20">
        <v>130000</v>
      </c>
      <c r="F93" s="20">
        <v>130000</v>
      </c>
      <c r="G93" s="20">
        <v>130000</v>
      </c>
      <c r="H93" s="20">
        <v>130000</v>
      </c>
      <c r="I93" s="20">
        <v>130000</v>
      </c>
      <c r="J93" s="20">
        <v>130000</v>
      </c>
      <c r="K93" s="20">
        <v>130000</v>
      </c>
      <c r="L93" s="20">
        <v>130000</v>
      </c>
      <c r="M93" s="20">
        <v>130000</v>
      </c>
      <c r="N93" s="20">
        <v>130000</v>
      </c>
      <c r="O93" s="20">
        <v>130000</v>
      </c>
      <c r="P93" s="20">
        <v>130000</v>
      </c>
      <c r="Q93" s="20">
        <v>130000</v>
      </c>
      <c r="R93" s="20">
        <v>130000</v>
      </c>
      <c r="S93" s="20">
        <v>130000</v>
      </c>
      <c r="T93" s="20">
        <v>130000</v>
      </c>
      <c r="U93" s="20">
        <v>130000</v>
      </c>
      <c r="V93" s="20">
        <v>130000</v>
      </c>
      <c r="W93" s="20">
        <v>130000</v>
      </c>
      <c r="X93" s="20">
        <v>130000</v>
      </c>
      <c r="Y93" s="20">
        <v>130000</v>
      </c>
      <c r="Z93" s="20">
        <v>130000</v>
      </c>
      <c r="AA93" s="20">
        <v>130000</v>
      </c>
      <c r="AB93" s="20">
        <f t="shared" si="13"/>
        <v>130000</v>
      </c>
      <c r="AC93" s="20">
        <v>130000</v>
      </c>
      <c r="AD93" s="20"/>
      <c r="AE93" s="37"/>
      <c r="AF93" s="37"/>
      <c r="AG93" s="123">
        <f t="shared" si="10"/>
        <v>0</v>
      </c>
    </row>
    <row r="94" spans="1:33" ht="30.75" customHeight="1">
      <c r="A94" s="27" t="s">
        <v>127</v>
      </c>
      <c r="B94" s="21" t="s">
        <v>26</v>
      </c>
      <c r="C94" s="19">
        <f aca="true" t="shared" si="15" ref="C94:AA94">SUM(C95:C96)</f>
        <v>1410029</v>
      </c>
      <c r="D94" s="19">
        <f t="shared" si="15"/>
        <v>1410029</v>
      </c>
      <c r="E94" s="19">
        <f t="shared" si="15"/>
        <v>1410029</v>
      </c>
      <c r="F94" s="19">
        <f t="shared" si="15"/>
        <v>1410029</v>
      </c>
      <c r="G94" s="19">
        <f t="shared" si="15"/>
        <v>1410029</v>
      </c>
      <c r="H94" s="19">
        <f t="shared" si="15"/>
        <v>1410029</v>
      </c>
      <c r="I94" s="19">
        <f t="shared" si="15"/>
        <v>1410029</v>
      </c>
      <c r="J94" s="19">
        <f t="shared" si="15"/>
        <v>1410029</v>
      </c>
      <c r="K94" s="19">
        <f t="shared" si="15"/>
        <v>1410029</v>
      </c>
      <c r="L94" s="19">
        <f t="shared" si="15"/>
        <v>1410029</v>
      </c>
      <c r="M94" s="19">
        <f t="shared" si="15"/>
        <v>1410029</v>
      </c>
      <c r="N94" s="19">
        <f t="shared" si="15"/>
        <v>1410029</v>
      </c>
      <c r="O94" s="19">
        <f t="shared" si="15"/>
        <v>1410029</v>
      </c>
      <c r="P94" s="19">
        <f t="shared" si="15"/>
        <v>1410029</v>
      </c>
      <c r="Q94" s="19">
        <f t="shared" si="15"/>
        <v>1410029</v>
      </c>
      <c r="R94" s="19">
        <f t="shared" si="15"/>
        <v>1410029</v>
      </c>
      <c r="S94" s="19">
        <f t="shared" si="15"/>
        <v>1410029</v>
      </c>
      <c r="T94" s="19">
        <f t="shared" si="15"/>
        <v>1410029</v>
      </c>
      <c r="U94" s="19">
        <f t="shared" si="15"/>
        <v>1410029</v>
      </c>
      <c r="V94" s="19">
        <f t="shared" si="15"/>
        <v>1410029</v>
      </c>
      <c r="W94" s="19">
        <f t="shared" si="15"/>
        <v>1410029</v>
      </c>
      <c r="X94" s="19">
        <f t="shared" si="15"/>
        <v>1410029</v>
      </c>
      <c r="Y94" s="19">
        <f t="shared" si="15"/>
        <v>1410029</v>
      </c>
      <c r="Z94" s="19">
        <f t="shared" si="15"/>
        <v>1410029</v>
      </c>
      <c r="AA94" s="19">
        <f t="shared" si="15"/>
        <v>1410029</v>
      </c>
      <c r="AB94" s="19">
        <f t="shared" si="13"/>
        <v>2210029</v>
      </c>
      <c r="AC94" s="19">
        <f>SUM(AC95:AC96)</f>
        <v>2210029</v>
      </c>
      <c r="AD94" s="15"/>
      <c r="AE94" s="40"/>
      <c r="AF94" s="23">
        <f>SUM(AF95:AF96)</f>
        <v>603990.65</v>
      </c>
      <c r="AG94" s="123">
        <f t="shared" si="10"/>
        <v>27.32953504230035</v>
      </c>
    </row>
    <row r="95" spans="1:33" ht="13.5">
      <c r="A95" s="27"/>
      <c r="B95" s="22" t="s">
        <v>22</v>
      </c>
      <c r="C95" s="20">
        <v>1410029</v>
      </c>
      <c r="D95" s="20">
        <v>1410029</v>
      </c>
      <c r="E95" s="20">
        <v>1410029</v>
      </c>
      <c r="F95" s="20">
        <v>1410029</v>
      </c>
      <c r="G95" s="20">
        <v>1410029</v>
      </c>
      <c r="H95" s="20">
        <v>1410029</v>
      </c>
      <c r="I95" s="20">
        <v>1410029</v>
      </c>
      <c r="J95" s="20">
        <v>1410029</v>
      </c>
      <c r="K95" s="20">
        <v>1410029</v>
      </c>
      <c r="L95" s="20">
        <v>1410029</v>
      </c>
      <c r="M95" s="20">
        <v>1410029</v>
      </c>
      <c r="N95" s="20">
        <v>1410029</v>
      </c>
      <c r="O95" s="20">
        <v>1410029</v>
      </c>
      <c r="P95" s="20">
        <v>1410029</v>
      </c>
      <c r="Q95" s="20">
        <v>1410029</v>
      </c>
      <c r="R95" s="20">
        <v>1410029</v>
      </c>
      <c r="S95" s="20">
        <v>1410029</v>
      </c>
      <c r="T95" s="20">
        <v>1410029</v>
      </c>
      <c r="U95" s="20">
        <v>1410029</v>
      </c>
      <c r="V95" s="20">
        <v>1410029</v>
      </c>
      <c r="W95" s="20">
        <v>1410029</v>
      </c>
      <c r="X95" s="20">
        <v>1410029</v>
      </c>
      <c r="Y95" s="20">
        <v>1410029</v>
      </c>
      <c r="Z95" s="20">
        <v>1410029</v>
      </c>
      <c r="AA95" s="20">
        <v>1410029</v>
      </c>
      <c r="AB95" s="20">
        <f t="shared" si="13"/>
        <v>2110029</v>
      </c>
      <c r="AC95" s="20">
        <f>1410029+700000</f>
        <v>2110029</v>
      </c>
      <c r="AD95" s="20"/>
      <c r="AE95" s="37"/>
      <c r="AF95" s="128">
        <v>598673.81</v>
      </c>
      <c r="AG95" s="123">
        <f t="shared" si="10"/>
        <v>28.372776393120663</v>
      </c>
    </row>
    <row r="96" spans="1:33" ht="13.5">
      <c r="A96" s="27"/>
      <c r="B96" s="26" t="s">
        <v>2</v>
      </c>
      <c r="AB96" s="20">
        <f t="shared" si="13"/>
        <v>100000</v>
      </c>
      <c r="AC96" s="20">
        <v>100000</v>
      </c>
      <c r="AD96" s="20"/>
      <c r="AE96" s="37"/>
      <c r="AF96" s="128">
        <f>1533.37+3783.47</f>
        <v>5316.84</v>
      </c>
      <c r="AG96" s="123">
        <f t="shared" si="10"/>
        <v>5.316840000000001</v>
      </c>
    </row>
    <row r="97" spans="1:33" ht="13.5">
      <c r="A97" s="27" t="s">
        <v>128</v>
      </c>
      <c r="B97" s="21" t="s">
        <v>3</v>
      </c>
      <c r="C97" s="23">
        <v>230000</v>
      </c>
      <c r="D97" s="23">
        <v>230000</v>
      </c>
      <c r="E97" s="23">
        <v>230000</v>
      </c>
      <c r="F97" s="23">
        <v>230000</v>
      </c>
      <c r="G97" s="23">
        <v>230000</v>
      </c>
      <c r="H97" s="23">
        <v>230000</v>
      </c>
      <c r="I97" s="23">
        <v>230000</v>
      </c>
      <c r="J97" s="23">
        <v>230000</v>
      </c>
      <c r="K97" s="23">
        <v>230000</v>
      </c>
      <c r="L97" s="23">
        <v>230000</v>
      </c>
      <c r="M97" s="23">
        <v>230000</v>
      </c>
      <c r="N97" s="23">
        <v>230000</v>
      </c>
      <c r="O97" s="23">
        <v>230000</v>
      </c>
      <c r="P97" s="23">
        <v>230000</v>
      </c>
      <c r="Q97" s="23">
        <v>230000</v>
      </c>
      <c r="R97" s="23">
        <v>230000</v>
      </c>
      <c r="S97" s="23">
        <v>230000</v>
      </c>
      <c r="T97" s="23">
        <v>230000</v>
      </c>
      <c r="U97" s="23">
        <v>230000</v>
      </c>
      <c r="V97" s="23">
        <v>230000</v>
      </c>
      <c r="W97" s="23">
        <v>230000</v>
      </c>
      <c r="X97" s="23">
        <v>230000</v>
      </c>
      <c r="Y97" s="23">
        <v>230000</v>
      </c>
      <c r="Z97" s="23">
        <v>230000</v>
      </c>
      <c r="AA97" s="23">
        <v>230000</v>
      </c>
      <c r="AB97" s="23">
        <f t="shared" si="13"/>
        <v>230000</v>
      </c>
      <c r="AC97" s="23">
        <v>230000</v>
      </c>
      <c r="AD97" s="46"/>
      <c r="AE97" s="23"/>
      <c r="AF97" s="129">
        <f>13200+29766</f>
        <v>42966</v>
      </c>
      <c r="AG97" s="123">
        <f t="shared" si="10"/>
        <v>18.680869565217392</v>
      </c>
    </row>
    <row r="98" spans="1:33" ht="13.5">
      <c r="A98" s="27" t="s">
        <v>129</v>
      </c>
      <c r="B98" s="21" t="s">
        <v>14</v>
      </c>
      <c r="C98" s="23">
        <f aca="true" t="shared" si="16" ref="C98:AA98">SUM(C99:C100)</f>
        <v>118453</v>
      </c>
      <c r="D98" s="23">
        <f t="shared" si="16"/>
        <v>118453</v>
      </c>
      <c r="E98" s="23">
        <f t="shared" si="16"/>
        <v>118453</v>
      </c>
      <c r="F98" s="23">
        <f t="shared" si="16"/>
        <v>118453</v>
      </c>
      <c r="G98" s="23">
        <f t="shared" si="16"/>
        <v>118453</v>
      </c>
      <c r="H98" s="23">
        <f t="shared" si="16"/>
        <v>118453</v>
      </c>
      <c r="I98" s="23">
        <f t="shared" si="16"/>
        <v>118453</v>
      </c>
      <c r="J98" s="23">
        <f t="shared" si="16"/>
        <v>118453</v>
      </c>
      <c r="K98" s="23">
        <f t="shared" si="16"/>
        <v>118453</v>
      </c>
      <c r="L98" s="23">
        <f t="shared" si="16"/>
        <v>118453</v>
      </c>
      <c r="M98" s="23">
        <f t="shared" si="16"/>
        <v>118453</v>
      </c>
      <c r="N98" s="23">
        <f t="shared" si="16"/>
        <v>118453</v>
      </c>
      <c r="O98" s="23">
        <f t="shared" si="16"/>
        <v>118453</v>
      </c>
      <c r="P98" s="23">
        <f t="shared" si="16"/>
        <v>118453</v>
      </c>
      <c r="Q98" s="23">
        <f t="shared" si="16"/>
        <v>118453</v>
      </c>
      <c r="R98" s="23">
        <f t="shared" si="16"/>
        <v>118453</v>
      </c>
      <c r="S98" s="23">
        <f t="shared" si="16"/>
        <v>118453</v>
      </c>
      <c r="T98" s="23">
        <f t="shared" si="16"/>
        <v>118453</v>
      </c>
      <c r="U98" s="23">
        <f t="shared" si="16"/>
        <v>118453</v>
      </c>
      <c r="V98" s="23">
        <f t="shared" si="16"/>
        <v>118453</v>
      </c>
      <c r="W98" s="23">
        <f t="shared" si="16"/>
        <v>118453</v>
      </c>
      <c r="X98" s="23">
        <f t="shared" si="16"/>
        <v>118453</v>
      </c>
      <c r="Y98" s="23">
        <f t="shared" si="16"/>
        <v>118453</v>
      </c>
      <c r="Z98" s="23">
        <f t="shared" si="16"/>
        <v>118453</v>
      </c>
      <c r="AA98" s="23">
        <f t="shared" si="16"/>
        <v>118453</v>
      </c>
      <c r="AB98" s="23">
        <f t="shared" si="13"/>
        <v>118453</v>
      </c>
      <c r="AC98" s="23">
        <f>SUM(AC99:AC100)</f>
        <v>118453</v>
      </c>
      <c r="AD98" s="19"/>
      <c r="AE98" s="69"/>
      <c r="AF98" s="23"/>
      <c r="AG98" s="126">
        <f t="shared" si="10"/>
        <v>0</v>
      </c>
    </row>
    <row r="99" spans="1:33" ht="13.5">
      <c r="A99" s="27"/>
      <c r="B99" s="26" t="s">
        <v>4</v>
      </c>
      <c r="C99" s="20">
        <v>111630</v>
      </c>
      <c r="D99" s="20">
        <v>111630</v>
      </c>
      <c r="E99" s="20">
        <v>111630</v>
      </c>
      <c r="F99" s="20">
        <v>111630</v>
      </c>
      <c r="G99" s="20">
        <v>111630</v>
      </c>
      <c r="H99" s="20">
        <v>111630</v>
      </c>
      <c r="I99" s="20">
        <v>111630</v>
      </c>
      <c r="J99" s="20">
        <v>111630</v>
      </c>
      <c r="K99" s="20">
        <v>111630</v>
      </c>
      <c r="L99" s="20">
        <v>111630</v>
      </c>
      <c r="M99" s="20">
        <v>111630</v>
      </c>
      <c r="N99" s="20">
        <v>111630</v>
      </c>
      <c r="O99" s="20">
        <v>111630</v>
      </c>
      <c r="P99" s="20">
        <v>111630</v>
      </c>
      <c r="Q99" s="20">
        <v>111630</v>
      </c>
      <c r="R99" s="20">
        <v>111630</v>
      </c>
      <c r="S99" s="20">
        <v>111630</v>
      </c>
      <c r="T99" s="20">
        <v>111630</v>
      </c>
      <c r="U99" s="20">
        <v>111630</v>
      </c>
      <c r="V99" s="20">
        <v>111630</v>
      </c>
      <c r="W99" s="20">
        <v>111630</v>
      </c>
      <c r="X99" s="20">
        <v>111630</v>
      </c>
      <c r="Y99" s="20">
        <v>111630</v>
      </c>
      <c r="Z99" s="20">
        <v>111630</v>
      </c>
      <c r="AA99" s="20">
        <v>111630</v>
      </c>
      <c r="AB99" s="20">
        <f t="shared" si="13"/>
        <v>111630</v>
      </c>
      <c r="AC99" s="20">
        <v>111630</v>
      </c>
      <c r="AD99" s="20"/>
      <c r="AE99" s="37"/>
      <c r="AF99" s="37"/>
      <c r="AG99" s="123">
        <f t="shared" si="10"/>
        <v>0</v>
      </c>
    </row>
    <row r="100" spans="1:33" ht="27.75" customHeight="1">
      <c r="A100" s="27"/>
      <c r="B100" s="26" t="s">
        <v>23</v>
      </c>
      <c r="C100" s="20">
        <v>6823</v>
      </c>
      <c r="D100" s="20">
        <v>6823</v>
      </c>
      <c r="E100" s="20">
        <v>6823</v>
      </c>
      <c r="F100" s="20">
        <v>6823</v>
      </c>
      <c r="G100" s="20">
        <v>6823</v>
      </c>
      <c r="H100" s="20">
        <v>6823</v>
      </c>
      <c r="I100" s="20">
        <v>6823</v>
      </c>
      <c r="J100" s="20">
        <v>6823</v>
      </c>
      <c r="K100" s="20">
        <v>6823</v>
      </c>
      <c r="L100" s="20">
        <v>6823</v>
      </c>
      <c r="M100" s="20">
        <v>6823</v>
      </c>
      <c r="N100" s="20">
        <v>6823</v>
      </c>
      <c r="O100" s="20">
        <v>6823</v>
      </c>
      <c r="P100" s="20">
        <v>6823</v>
      </c>
      <c r="Q100" s="20">
        <v>6823</v>
      </c>
      <c r="R100" s="20">
        <v>6823</v>
      </c>
      <c r="S100" s="20">
        <v>6823</v>
      </c>
      <c r="T100" s="20">
        <v>6823</v>
      </c>
      <c r="U100" s="20">
        <v>6823</v>
      </c>
      <c r="V100" s="20">
        <v>6823</v>
      </c>
      <c r="W100" s="20">
        <v>6823</v>
      </c>
      <c r="X100" s="20">
        <v>6823</v>
      </c>
      <c r="Y100" s="20">
        <v>6823</v>
      </c>
      <c r="Z100" s="20">
        <v>6823</v>
      </c>
      <c r="AA100" s="20">
        <v>6823</v>
      </c>
      <c r="AB100" s="20">
        <f t="shared" si="13"/>
        <v>6823</v>
      </c>
      <c r="AC100" s="20">
        <v>6823</v>
      </c>
      <c r="AD100" s="20"/>
      <c r="AE100" s="37"/>
      <c r="AF100" s="37"/>
      <c r="AG100" s="123">
        <f t="shared" si="10"/>
        <v>0</v>
      </c>
    </row>
    <row r="101" spans="1:33" ht="13.5">
      <c r="A101" s="27" t="s">
        <v>130</v>
      </c>
      <c r="B101" s="21" t="s">
        <v>5</v>
      </c>
      <c r="C101" s="23">
        <f aca="true" t="shared" si="17" ref="C101:AA101">SUM(C102:C103)</f>
        <v>2626</v>
      </c>
      <c r="D101" s="23">
        <f t="shared" si="17"/>
        <v>2626</v>
      </c>
      <c r="E101" s="23">
        <f t="shared" si="17"/>
        <v>2626</v>
      </c>
      <c r="F101" s="23">
        <f t="shared" si="17"/>
        <v>2626</v>
      </c>
      <c r="G101" s="23">
        <f t="shared" si="17"/>
        <v>2626</v>
      </c>
      <c r="H101" s="23">
        <f t="shared" si="17"/>
        <v>2626</v>
      </c>
      <c r="I101" s="23">
        <f t="shared" si="17"/>
        <v>2626</v>
      </c>
      <c r="J101" s="23">
        <f t="shared" si="17"/>
        <v>2626</v>
      </c>
      <c r="K101" s="23">
        <f t="shared" si="17"/>
        <v>2626</v>
      </c>
      <c r="L101" s="23">
        <f t="shared" si="17"/>
        <v>2626</v>
      </c>
      <c r="M101" s="23">
        <f t="shared" si="17"/>
        <v>2626</v>
      </c>
      <c r="N101" s="23">
        <f t="shared" si="17"/>
        <v>2626</v>
      </c>
      <c r="O101" s="23">
        <f t="shared" si="17"/>
        <v>2626</v>
      </c>
      <c r="P101" s="23">
        <f t="shared" si="17"/>
        <v>2626</v>
      </c>
      <c r="Q101" s="23">
        <f t="shared" si="17"/>
        <v>2626</v>
      </c>
      <c r="R101" s="23">
        <f t="shared" si="17"/>
        <v>2626</v>
      </c>
      <c r="S101" s="23">
        <f t="shared" si="17"/>
        <v>2626</v>
      </c>
      <c r="T101" s="23">
        <f t="shared" si="17"/>
        <v>2626</v>
      </c>
      <c r="U101" s="23">
        <f t="shared" si="17"/>
        <v>2626</v>
      </c>
      <c r="V101" s="23">
        <f t="shared" si="17"/>
        <v>2626</v>
      </c>
      <c r="W101" s="23">
        <f t="shared" si="17"/>
        <v>2626</v>
      </c>
      <c r="X101" s="23">
        <f t="shared" si="17"/>
        <v>2626</v>
      </c>
      <c r="Y101" s="23">
        <f t="shared" si="17"/>
        <v>2626</v>
      </c>
      <c r="Z101" s="23">
        <f t="shared" si="17"/>
        <v>2626</v>
      </c>
      <c r="AA101" s="23">
        <f t="shared" si="17"/>
        <v>2626</v>
      </c>
      <c r="AB101" s="23">
        <f t="shared" si="13"/>
        <v>2626</v>
      </c>
      <c r="AC101" s="23">
        <f>SUM(AC102:AC103)</f>
        <v>2626</v>
      </c>
      <c r="AD101" s="20"/>
      <c r="AE101" s="37"/>
      <c r="AF101" s="23"/>
      <c r="AG101" s="126">
        <f t="shared" si="10"/>
        <v>0</v>
      </c>
    </row>
    <row r="102" spans="1:33" ht="13.5">
      <c r="A102" s="11"/>
      <c r="B102" s="26" t="s">
        <v>6</v>
      </c>
      <c r="C102" s="20">
        <v>2474</v>
      </c>
      <c r="D102" s="20">
        <v>2474</v>
      </c>
      <c r="E102" s="20">
        <v>2474</v>
      </c>
      <c r="F102" s="20">
        <v>2474</v>
      </c>
      <c r="G102" s="20">
        <v>2474</v>
      </c>
      <c r="H102" s="20">
        <v>2474</v>
      </c>
      <c r="I102" s="20">
        <v>2474</v>
      </c>
      <c r="J102" s="20">
        <v>2474</v>
      </c>
      <c r="K102" s="20">
        <v>2474</v>
      </c>
      <c r="L102" s="20">
        <v>2474</v>
      </c>
      <c r="M102" s="20">
        <v>2474</v>
      </c>
      <c r="N102" s="20">
        <v>2474</v>
      </c>
      <c r="O102" s="20">
        <v>2474</v>
      </c>
      <c r="P102" s="20">
        <v>2474</v>
      </c>
      <c r="Q102" s="20">
        <v>2474</v>
      </c>
      <c r="R102" s="20">
        <v>2474</v>
      </c>
      <c r="S102" s="20">
        <v>2474</v>
      </c>
      <c r="T102" s="20">
        <v>2474</v>
      </c>
      <c r="U102" s="20">
        <v>2474</v>
      </c>
      <c r="V102" s="20">
        <v>2474</v>
      </c>
      <c r="W102" s="20">
        <v>2474</v>
      </c>
      <c r="X102" s="20">
        <v>2474</v>
      </c>
      <c r="Y102" s="20">
        <v>2474</v>
      </c>
      <c r="Z102" s="20">
        <v>2474</v>
      </c>
      <c r="AA102" s="20">
        <v>2474</v>
      </c>
      <c r="AB102" s="20">
        <f t="shared" si="13"/>
        <v>2474</v>
      </c>
      <c r="AC102" s="20">
        <v>2474</v>
      </c>
      <c r="AD102" s="20"/>
      <c r="AE102" s="37"/>
      <c r="AF102" s="37"/>
      <c r="AG102" s="123">
        <f t="shared" si="10"/>
        <v>0</v>
      </c>
    </row>
    <row r="103" spans="1:33" ht="13.5">
      <c r="A103" s="11"/>
      <c r="B103" s="26" t="s">
        <v>24</v>
      </c>
      <c r="C103" s="20">
        <v>152</v>
      </c>
      <c r="D103" s="20">
        <v>152</v>
      </c>
      <c r="E103" s="20">
        <v>152</v>
      </c>
      <c r="F103" s="20">
        <v>152</v>
      </c>
      <c r="G103" s="20">
        <v>152</v>
      </c>
      <c r="H103" s="20">
        <v>152</v>
      </c>
      <c r="I103" s="20">
        <v>152</v>
      </c>
      <c r="J103" s="20">
        <v>152</v>
      </c>
      <c r="K103" s="20">
        <v>152</v>
      </c>
      <c r="L103" s="20">
        <v>152</v>
      </c>
      <c r="M103" s="20">
        <v>152</v>
      </c>
      <c r="N103" s="20">
        <v>152</v>
      </c>
      <c r="O103" s="20">
        <v>152</v>
      </c>
      <c r="P103" s="20">
        <v>152</v>
      </c>
      <c r="Q103" s="20">
        <v>152</v>
      </c>
      <c r="R103" s="20">
        <v>152</v>
      </c>
      <c r="S103" s="20">
        <v>152</v>
      </c>
      <c r="T103" s="20">
        <v>152</v>
      </c>
      <c r="U103" s="20">
        <v>152</v>
      </c>
      <c r="V103" s="20">
        <v>152</v>
      </c>
      <c r="W103" s="20">
        <v>152</v>
      </c>
      <c r="X103" s="20">
        <v>152</v>
      </c>
      <c r="Y103" s="20">
        <v>152</v>
      </c>
      <c r="Z103" s="20">
        <v>152</v>
      </c>
      <c r="AA103" s="20">
        <v>152</v>
      </c>
      <c r="AB103" s="20">
        <f t="shared" si="13"/>
        <v>152</v>
      </c>
      <c r="AC103" s="20">
        <v>152</v>
      </c>
      <c r="AD103" s="20"/>
      <c r="AE103" s="37"/>
      <c r="AF103" s="37"/>
      <c r="AG103" s="123">
        <f t="shared" si="10"/>
        <v>0</v>
      </c>
    </row>
    <row r="104" spans="1:33" s="3" customFormat="1" ht="35.25" customHeight="1">
      <c r="A104" s="28" t="s">
        <v>73</v>
      </c>
      <c r="B104" s="24" t="s">
        <v>48</v>
      </c>
      <c r="C104" s="25">
        <f aca="true" t="shared" si="18" ref="C104:AA104">C105</f>
        <v>35280</v>
      </c>
      <c r="D104" s="25">
        <f t="shared" si="18"/>
        <v>35280</v>
      </c>
      <c r="E104" s="25">
        <f t="shared" si="18"/>
        <v>35280</v>
      </c>
      <c r="F104" s="25">
        <f t="shared" si="18"/>
        <v>35280</v>
      </c>
      <c r="G104" s="25">
        <f t="shared" si="18"/>
        <v>35280</v>
      </c>
      <c r="H104" s="25">
        <f t="shared" si="18"/>
        <v>35280</v>
      </c>
      <c r="I104" s="25">
        <f t="shared" si="18"/>
        <v>35280</v>
      </c>
      <c r="J104" s="25">
        <f t="shared" si="18"/>
        <v>35280</v>
      </c>
      <c r="K104" s="25">
        <f t="shared" si="18"/>
        <v>35280</v>
      </c>
      <c r="L104" s="25">
        <f t="shared" si="18"/>
        <v>35280</v>
      </c>
      <c r="M104" s="25">
        <f t="shared" si="18"/>
        <v>35280</v>
      </c>
      <c r="N104" s="25">
        <f t="shared" si="18"/>
        <v>35280</v>
      </c>
      <c r="O104" s="25">
        <f t="shared" si="18"/>
        <v>35280</v>
      </c>
      <c r="P104" s="25">
        <f t="shared" si="18"/>
        <v>35280</v>
      </c>
      <c r="Q104" s="25">
        <f t="shared" si="18"/>
        <v>35280</v>
      </c>
      <c r="R104" s="25">
        <f t="shared" si="18"/>
        <v>35280</v>
      </c>
      <c r="S104" s="25">
        <f t="shared" si="18"/>
        <v>35280</v>
      </c>
      <c r="T104" s="25">
        <f t="shared" si="18"/>
        <v>35280</v>
      </c>
      <c r="U104" s="25">
        <f t="shared" si="18"/>
        <v>35280</v>
      </c>
      <c r="V104" s="25">
        <f t="shared" si="18"/>
        <v>35280</v>
      </c>
      <c r="W104" s="25">
        <f t="shared" si="18"/>
        <v>35280</v>
      </c>
      <c r="X104" s="25">
        <f t="shared" si="18"/>
        <v>35280</v>
      </c>
      <c r="Y104" s="25">
        <f t="shared" si="18"/>
        <v>35280</v>
      </c>
      <c r="Z104" s="25">
        <f t="shared" si="18"/>
        <v>35280</v>
      </c>
      <c r="AA104" s="25">
        <f t="shared" si="18"/>
        <v>35280</v>
      </c>
      <c r="AB104" s="25">
        <f t="shared" si="13"/>
        <v>35280</v>
      </c>
      <c r="AC104" s="25">
        <f>AC105</f>
        <v>35280</v>
      </c>
      <c r="AD104" s="85"/>
      <c r="AE104" s="25"/>
      <c r="AF104" s="125"/>
      <c r="AG104" s="122">
        <f t="shared" si="10"/>
        <v>0</v>
      </c>
    </row>
    <row r="105" spans="1:33" ht="30" customHeight="1">
      <c r="A105" s="92" t="s">
        <v>104</v>
      </c>
      <c r="B105" s="93" t="s">
        <v>38</v>
      </c>
      <c r="C105" s="18">
        <v>35280</v>
      </c>
      <c r="D105" s="18">
        <v>35280</v>
      </c>
      <c r="E105" s="18">
        <v>35280</v>
      </c>
      <c r="F105" s="18">
        <v>35280</v>
      </c>
      <c r="G105" s="18">
        <v>35280</v>
      </c>
      <c r="H105" s="18">
        <v>35280</v>
      </c>
      <c r="I105" s="18">
        <v>35280</v>
      </c>
      <c r="J105" s="18">
        <v>35280</v>
      </c>
      <c r="K105" s="18">
        <v>35280</v>
      </c>
      <c r="L105" s="18">
        <v>35280</v>
      </c>
      <c r="M105" s="18">
        <v>35280</v>
      </c>
      <c r="N105" s="18">
        <v>35280</v>
      </c>
      <c r="O105" s="18">
        <v>35280</v>
      </c>
      <c r="P105" s="18">
        <v>35280</v>
      </c>
      <c r="Q105" s="18">
        <v>35280</v>
      </c>
      <c r="R105" s="18">
        <v>35280</v>
      </c>
      <c r="S105" s="18">
        <v>35280</v>
      </c>
      <c r="T105" s="18">
        <v>35280</v>
      </c>
      <c r="U105" s="18">
        <v>35280</v>
      </c>
      <c r="V105" s="18">
        <v>35280</v>
      </c>
      <c r="W105" s="18">
        <v>35280</v>
      </c>
      <c r="X105" s="18">
        <v>35280</v>
      </c>
      <c r="Y105" s="18">
        <v>35280</v>
      </c>
      <c r="Z105" s="18">
        <v>35280</v>
      </c>
      <c r="AA105" s="18">
        <v>35280</v>
      </c>
      <c r="AB105" s="59">
        <f t="shared" si="13"/>
        <v>35280</v>
      </c>
      <c r="AC105" s="59">
        <v>35280</v>
      </c>
      <c r="AD105" s="19"/>
      <c r="AE105" s="59"/>
      <c r="AF105" s="37"/>
      <c r="AG105" s="123">
        <f t="shared" si="10"/>
        <v>0</v>
      </c>
    </row>
    <row r="106" spans="1:33" s="3" customFormat="1" ht="30">
      <c r="A106" s="28" t="s">
        <v>105</v>
      </c>
      <c r="B106" s="24" t="s">
        <v>0</v>
      </c>
      <c r="C106" s="25">
        <f aca="true" t="shared" si="19" ref="C106:AA106">SUM(C108:C109)</f>
        <v>893820</v>
      </c>
      <c r="D106" s="25">
        <f t="shared" si="19"/>
        <v>893820</v>
      </c>
      <c r="E106" s="25">
        <f t="shared" si="19"/>
        <v>893820</v>
      </c>
      <c r="F106" s="25">
        <f t="shared" si="19"/>
        <v>893820</v>
      </c>
      <c r="G106" s="25">
        <f t="shared" si="19"/>
        <v>893820</v>
      </c>
      <c r="H106" s="25">
        <f t="shared" si="19"/>
        <v>893820</v>
      </c>
      <c r="I106" s="25">
        <f t="shared" si="19"/>
        <v>893820</v>
      </c>
      <c r="J106" s="25">
        <f t="shared" si="19"/>
        <v>893820</v>
      </c>
      <c r="K106" s="25">
        <f t="shared" si="19"/>
        <v>893820</v>
      </c>
      <c r="L106" s="25">
        <f t="shared" si="19"/>
        <v>893820</v>
      </c>
      <c r="M106" s="25">
        <f t="shared" si="19"/>
        <v>893820</v>
      </c>
      <c r="N106" s="25">
        <f t="shared" si="19"/>
        <v>893820</v>
      </c>
      <c r="O106" s="25">
        <f t="shared" si="19"/>
        <v>893820</v>
      </c>
      <c r="P106" s="25">
        <f t="shared" si="19"/>
        <v>893820</v>
      </c>
      <c r="Q106" s="25">
        <f t="shared" si="19"/>
        <v>893820</v>
      </c>
      <c r="R106" s="25">
        <f t="shared" si="19"/>
        <v>893820</v>
      </c>
      <c r="S106" s="25">
        <f t="shared" si="19"/>
        <v>893820</v>
      </c>
      <c r="T106" s="25">
        <f t="shared" si="19"/>
        <v>893820</v>
      </c>
      <c r="U106" s="25">
        <f t="shared" si="19"/>
        <v>893820</v>
      </c>
      <c r="V106" s="25">
        <f t="shared" si="19"/>
        <v>893820</v>
      </c>
      <c r="W106" s="25">
        <f t="shared" si="19"/>
        <v>893820</v>
      </c>
      <c r="X106" s="25">
        <f t="shared" si="19"/>
        <v>893820</v>
      </c>
      <c r="Y106" s="25">
        <f t="shared" si="19"/>
        <v>893820</v>
      </c>
      <c r="Z106" s="25">
        <f t="shared" si="19"/>
        <v>893820</v>
      </c>
      <c r="AA106" s="25">
        <f t="shared" si="19"/>
        <v>893820</v>
      </c>
      <c r="AB106" s="25">
        <f>AC106+AD106</f>
        <v>4583820</v>
      </c>
      <c r="AC106" s="56">
        <f>SUM(AC108:AC109)+AC110+AC111</f>
        <v>4393820</v>
      </c>
      <c r="AD106" s="25">
        <f>AD110</f>
        <v>190000</v>
      </c>
      <c r="AE106" s="25">
        <f>AE110</f>
        <v>190000</v>
      </c>
      <c r="AF106" s="56">
        <f>SUM(AF108:AF109)</f>
        <v>132915.59</v>
      </c>
      <c r="AG106" s="122">
        <f t="shared" si="10"/>
        <v>2.8996686170050308</v>
      </c>
    </row>
    <row r="107" spans="1:33" ht="13.5">
      <c r="A107" s="27" t="s">
        <v>117</v>
      </c>
      <c r="B107" s="29" t="s">
        <v>16</v>
      </c>
      <c r="C107" s="23">
        <f aca="true" t="shared" si="20" ref="C107:AA107">C108+C109</f>
        <v>893820</v>
      </c>
      <c r="D107" s="23">
        <f t="shared" si="20"/>
        <v>893820</v>
      </c>
      <c r="E107" s="23">
        <f t="shared" si="20"/>
        <v>893820</v>
      </c>
      <c r="F107" s="23">
        <f t="shared" si="20"/>
        <v>893820</v>
      </c>
      <c r="G107" s="23">
        <f t="shared" si="20"/>
        <v>893820</v>
      </c>
      <c r="H107" s="23">
        <f t="shared" si="20"/>
        <v>893820</v>
      </c>
      <c r="I107" s="23">
        <f t="shared" si="20"/>
        <v>893820</v>
      </c>
      <c r="J107" s="23">
        <f t="shared" si="20"/>
        <v>893820</v>
      </c>
      <c r="K107" s="23">
        <f t="shared" si="20"/>
        <v>893820</v>
      </c>
      <c r="L107" s="23">
        <f t="shared" si="20"/>
        <v>893820</v>
      </c>
      <c r="M107" s="23">
        <f t="shared" si="20"/>
        <v>893820</v>
      </c>
      <c r="N107" s="23">
        <f t="shared" si="20"/>
        <v>893820</v>
      </c>
      <c r="O107" s="23">
        <f t="shared" si="20"/>
        <v>893820</v>
      </c>
      <c r="P107" s="23">
        <f t="shared" si="20"/>
        <v>893820</v>
      </c>
      <c r="Q107" s="23">
        <f t="shared" si="20"/>
        <v>893820</v>
      </c>
      <c r="R107" s="23">
        <f t="shared" si="20"/>
        <v>893820</v>
      </c>
      <c r="S107" s="23">
        <f t="shared" si="20"/>
        <v>893820</v>
      </c>
      <c r="T107" s="23">
        <f t="shared" si="20"/>
        <v>893820</v>
      </c>
      <c r="U107" s="23">
        <f t="shared" si="20"/>
        <v>893820</v>
      </c>
      <c r="V107" s="23">
        <f t="shared" si="20"/>
        <v>893820</v>
      </c>
      <c r="W107" s="23">
        <f t="shared" si="20"/>
        <v>893820</v>
      </c>
      <c r="X107" s="23">
        <f t="shared" si="20"/>
        <v>893820</v>
      </c>
      <c r="Y107" s="23">
        <f t="shared" si="20"/>
        <v>893820</v>
      </c>
      <c r="Z107" s="23">
        <f t="shared" si="20"/>
        <v>893820</v>
      </c>
      <c r="AA107" s="23">
        <f t="shared" si="20"/>
        <v>893820</v>
      </c>
      <c r="AB107" s="23">
        <f>AC107+AD107+AB110</f>
        <v>1083820</v>
      </c>
      <c r="AC107" s="71">
        <f>AC108+AC109</f>
        <v>893820</v>
      </c>
      <c r="AD107" s="20"/>
      <c r="AE107" s="37"/>
      <c r="AF107" s="166">
        <f>109655.91+23259.68</f>
        <v>132915.59</v>
      </c>
      <c r="AG107" s="126">
        <f t="shared" si="10"/>
        <v>12.263622188186229</v>
      </c>
    </row>
    <row r="108" spans="1:33" ht="51.75">
      <c r="A108" s="10"/>
      <c r="B108" s="93" t="s">
        <v>47</v>
      </c>
      <c r="C108" s="20">
        <v>821820</v>
      </c>
      <c r="D108" s="20">
        <v>821820</v>
      </c>
      <c r="E108" s="20">
        <v>821820</v>
      </c>
      <c r="F108" s="20">
        <v>821820</v>
      </c>
      <c r="G108" s="20">
        <v>821820</v>
      </c>
      <c r="H108" s="20">
        <v>821820</v>
      </c>
      <c r="I108" s="20">
        <v>821820</v>
      </c>
      <c r="J108" s="20">
        <v>821820</v>
      </c>
      <c r="K108" s="20">
        <v>821820</v>
      </c>
      <c r="L108" s="20">
        <v>821820</v>
      </c>
      <c r="M108" s="20">
        <v>821820</v>
      </c>
      <c r="N108" s="20">
        <v>821820</v>
      </c>
      <c r="O108" s="20">
        <v>821820</v>
      </c>
      <c r="P108" s="20">
        <v>821820</v>
      </c>
      <c r="Q108" s="20">
        <v>821820</v>
      </c>
      <c r="R108" s="20">
        <v>821820</v>
      </c>
      <c r="S108" s="20">
        <v>821820</v>
      </c>
      <c r="T108" s="20">
        <v>821820</v>
      </c>
      <c r="U108" s="20">
        <v>821820</v>
      </c>
      <c r="V108" s="20">
        <v>821820</v>
      </c>
      <c r="W108" s="20">
        <v>821820</v>
      </c>
      <c r="X108" s="20">
        <v>821820</v>
      </c>
      <c r="Y108" s="20">
        <v>821820</v>
      </c>
      <c r="Z108" s="20">
        <v>821820</v>
      </c>
      <c r="AA108" s="20">
        <v>821820</v>
      </c>
      <c r="AB108" s="59">
        <f t="shared" si="13"/>
        <v>821820</v>
      </c>
      <c r="AC108" s="58">
        <v>821820</v>
      </c>
      <c r="AD108" s="20"/>
      <c r="AE108" s="37"/>
      <c r="AF108" s="130">
        <f>109655.91+23259.68</f>
        <v>132915.59</v>
      </c>
      <c r="AG108" s="123">
        <f t="shared" si="10"/>
        <v>16.173321408580954</v>
      </c>
    </row>
    <row r="109" spans="1:33" ht="25.5">
      <c r="A109" s="10"/>
      <c r="B109" s="93" t="s">
        <v>44</v>
      </c>
      <c r="C109" s="20">
        <v>72000</v>
      </c>
      <c r="D109" s="20">
        <v>72000</v>
      </c>
      <c r="E109" s="20">
        <v>72000</v>
      </c>
      <c r="F109" s="20">
        <v>72000</v>
      </c>
      <c r="G109" s="20">
        <v>72000</v>
      </c>
      <c r="H109" s="20">
        <v>72000</v>
      </c>
      <c r="I109" s="20">
        <v>72000</v>
      </c>
      <c r="J109" s="20">
        <v>72000</v>
      </c>
      <c r="K109" s="20">
        <v>72000</v>
      </c>
      <c r="L109" s="20">
        <v>72000</v>
      </c>
      <c r="M109" s="20">
        <v>72000</v>
      </c>
      <c r="N109" s="20">
        <v>72000</v>
      </c>
      <c r="O109" s="20">
        <v>72000</v>
      </c>
      <c r="P109" s="20">
        <v>72000</v>
      </c>
      <c r="Q109" s="20">
        <v>72000</v>
      </c>
      <c r="R109" s="20">
        <v>72000</v>
      </c>
      <c r="S109" s="20">
        <v>72000</v>
      </c>
      <c r="T109" s="20">
        <v>72000</v>
      </c>
      <c r="U109" s="20">
        <v>72000</v>
      </c>
      <c r="V109" s="20">
        <v>72000</v>
      </c>
      <c r="W109" s="20">
        <v>72000</v>
      </c>
      <c r="X109" s="20">
        <v>72000</v>
      </c>
      <c r="Y109" s="20">
        <v>72000</v>
      </c>
      <c r="Z109" s="20">
        <v>72000</v>
      </c>
      <c r="AA109" s="20">
        <v>72000</v>
      </c>
      <c r="AB109" s="59">
        <f t="shared" si="13"/>
        <v>72000</v>
      </c>
      <c r="AC109" s="58">
        <v>72000</v>
      </c>
      <c r="AD109" s="19"/>
      <c r="AE109" s="37"/>
      <c r="AF109" s="37"/>
      <c r="AG109" s="123">
        <f t="shared" si="10"/>
        <v>0</v>
      </c>
    </row>
    <row r="110" spans="1:33" ht="26.25" thickBot="1">
      <c r="A110" s="10"/>
      <c r="B110" s="107" t="s">
        <v>170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8">
        <f>AD110</f>
        <v>190000</v>
      </c>
      <c r="AC110" s="153"/>
      <c r="AD110" s="119">
        <f>50000+140000</f>
        <v>190000</v>
      </c>
      <c r="AE110" s="158">
        <f>AD110</f>
        <v>190000</v>
      </c>
      <c r="AF110" s="37"/>
      <c r="AG110" s="123">
        <f t="shared" si="10"/>
        <v>0</v>
      </c>
    </row>
    <row r="111" spans="1:33" ht="26.25" thickBot="1">
      <c r="A111" s="27" t="s">
        <v>180</v>
      </c>
      <c r="B111" s="152" t="s">
        <v>181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54">
        <f>AC111</f>
        <v>3500000</v>
      </c>
      <c r="AC111" s="155">
        <v>3500000</v>
      </c>
      <c r="AD111" s="156"/>
      <c r="AE111" s="159"/>
      <c r="AF111" s="157"/>
      <c r="AG111" s="123">
        <f t="shared" si="10"/>
        <v>0</v>
      </c>
    </row>
    <row r="112" spans="1:33" ht="42" customHeight="1">
      <c r="A112" s="28" t="s">
        <v>131</v>
      </c>
      <c r="B112" s="55" t="s">
        <v>74</v>
      </c>
      <c r="C112" s="56" t="e">
        <f>SUM(#REF!)</f>
        <v>#REF!</v>
      </c>
      <c r="D112" s="56" t="e">
        <f>SUM(#REF!)</f>
        <v>#REF!</v>
      </c>
      <c r="E112" s="56" t="e">
        <f>SUM(#REF!)</f>
        <v>#REF!</v>
      </c>
      <c r="F112" s="56" t="e">
        <f>SUM(#REF!)</f>
        <v>#REF!</v>
      </c>
      <c r="G112" s="56" t="e">
        <f>SUM(#REF!)</f>
        <v>#REF!</v>
      </c>
      <c r="H112" s="56" t="e">
        <f>SUM(#REF!)</f>
        <v>#REF!</v>
      </c>
      <c r="I112" s="56" t="e">
        <f>SUM(#REF!)</f>
        <v>#REF!</v>
      </c>
      <c r="J112" s="56" t="e">
        <f>SUM(#REF!)</f>
        <v>#REF!</v>
      </c>
      <c r="K112" s="56" t="e">
        <f>SUM(#REF!)</f>
        <v>#REF!</v>
      </c>
      <c r="L112" s="56" t="e">
        <f>SUM(#REF!)</f>
        <v>#REF!</v>
      </c>
      <c r="M112" s="56" t="e">
        <f>SUM(#REF!)</f>
        <v>#REF!</v>
      </c>
      <c r="N112" s="56" t="e">
        <f>SUM(#REF!)</f>
        <v>#REF!</v>
      </c>
      <c r="O112" s="56" t="e">
        <f>SUM(#REF!)</f>
        <v>#REF!</v>
      </c>
      <c r="P112" s="56" t="e">
        <f>SUM(#REF!)</f>
        <v>#REF!</v>
      </c>
      <c r="Q112" s="56" t="e">
        <f>SUM(#REF!)</f>
        <v>#REF!</v>
      </c>
      <c r="R112" s="56" t="e">
        <f>SUM(#REF!)</f>
        <v>#REF!</v>
      </c>
      <c r="S112" s="56" t="e">
        <f>SUM(#REF!)</f>
        <v>#REF!</v>
      </c>
      <c r="T112" s="56" t="e">
        <f>SUM(#REF!)</f>
        <v>#REF!</v>
      </c>
      <c r="U112" s="56" t="e">
        <f>SUM(#REF!)</f>
        <v>#REF!</v>
      </c>
      <c r="V112" s="56" t="e">
        <f>SUM(#REF!)</f>
        <v>#REF!</v>
      </c>
      <c r="W112" s="56" t="e">
        <f>SUM(#REF!)</f>
        <v>#REF!</v>
      </c>
      <c r="X112" s="56" t="e">
        <f>SUM(#REF!)</f>
        <v>#REF!</v>
      </c>
      <c r="Y112" s="56" t="e">
        <f>SUM(#REF!)</f>
        <v>#REF!</v>
      </c>
      <c r="Z112" s="56" t="e">
        <f>SUM(#REF!)</f>
        <v>#REF!</v>
      </c>
      <c r="AA112" s="56" t="e">
        <f>SUM(#REF!)</f>
        <v>#REF!</v>
      </c>
      <c r="AB112" s="56">
        <f>AB113+AD112</f>
        <v>16829251.08</v>
      </c>
      <c r="AC112" s="70">
        <f>AC113</f>
        <v>16829251.08</v>
      </c>
      <c r="AD112" s="78"/>
      <c r="AE112" s="70"/>
      <c r="AF112" s="169">
        <f>AF113</f>
        <v>9923711.13</v>
      </c>
      <c r="AG112" s="122">
        <f t="shared" si="10"/>
        <v>58.96703948872336</v>
      </c>
    </row>
    <row r="113" spans="1:33" ht="51.75">
      <c r="A113" s="115" t="s">
        <v>132</v>
      </c>
      <c r="B113" s="109" t="s">
        <v>75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1">
        <f>AC113+AD113</f>
        <v>16829251.08</v>
      </c>
      <c r="AC113" s="111">
        <f>829251.08+16000000</f>
        <v>16829251.08</v>
      </c>
      <c r="AD113" s="79"/>
      <c r="AE113" s="58"/>
      <c r="AF113" s="111">
        <v>9923711.13</v>
      </c>
      <c r="AG113" s="123">
        <f t="shared" si="10"/>
        <v>58.96703948872336</v>
      </c>
    </row>
    <row r="114" spans="1:33" ht="30">
      <c r="A114" s="103" t="s">
        <v>139</v>
      </c>
      <c r="B114" s="112" t="s">
        <v>140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3">
        <f>AC114</f>
        <v>25000000</v>
      </c>
      <c r="AC114" s="113">
        <f>AC115</f>
        <v>25000000</v>
      </c>
      <c r="AD114" s="114"/>
      <c r="AE114" s="91"/>
      <c r="AF114" s="125"/>
      <c r="AG114" s="122">
        <f t="shared" si="10"/>
        <v>0</v>
      </c>
    </row>
    <row r="115" spans="1:33" ht="80.25" customHeight="1">
      <c r="A115" s="92" t="s">
        <v>141</v>
      </c>
      <c r="B115" s="116" t="s">
        <v>186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11">
        <f>AC115+AD115</f>
        <v>25000000</v>
      </c>
      <c r="AC115" s="58">
        <v>25000000</v>
      </c>
      <c r="AD115" s="72"/>
      <c r="AE115" s="58"/>
      <c r="AF115" s="37"/>
      <c r="AG115" s="123">
        <f t="shared" si="10"/>
        <v>0</v>
      </c>
    </row>
    <row r="116" spans="1:33" ht="20.25" customHeight="1">
      <c r="A116" s="92"/>
      <c r="B116" s="162" t="s">
        <v>182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4">
        <f>AC116+AD116</f>
        <v>166483945.95999998</v>
      </c>
      <c r="AC116" s="164">
        <f>AC114+AC112+AC106+AC104+AC54+AC52+AC10</f>
        <v>130047145.96</v>
      </c>
      <c r="AD116" s="164">
        <f>AD114+AD112+AD106+AD104+AD54+AD52+AD10</f>
        <v>36436800</v>
      </c>
      <c r="AE116" s="164">
        <f>AE114+AE112+AE106+AE104+AE54+AE52+AE10</f>
        <v>36436800</v>
      </c>
      <c r="AF116" s="164">
        <f>AF114+AF112+AF106+AF104+AF54+AF52+AF10</f>
        <v>22008797.4</v>
      </c>
      <c r="AG116" s="165">
        <f t="shared" si="10"/>
        <v>13.21977159604801</v>
      </c>
    </row>
    <row r="117" spans="1:33" ht="32.25" customHeight="1">
      <c r="A117" s="178" t="s">
        <v>176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80"/>
    </row>
    <row r="118" spans="1:33" ht="18" customHeight="1">
      <c r="A118" s="144" t="s">
        <v>41</v>
      </c>
      <c r="B118" s="145" t="s">
        <v>37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146">
        <f>AB119</f>
        <v>300000</v>
      </c>
      <c r="AC118" s="147"/>
      <c r="AD118" s="147">
        <f>AD119</f>
        <v>300000</v>
      </c>
      <c r="AE118" s="147">
        <f>AE119</f>
        <v>300000</v>
      </c>
      <c r="AF118" s="148"/>
      <c r="AG118" s="149">
        <f>AF118/AB118*100</f>
        <v>0</v>
      </c>
    </row>
    <row r="119" spans="1:33" ht="33" customHeight="1">
      <c r="A119" s="92" t="s">
        <v>27</v>
      </c>
      <c r="B119" s="116" t="s">
        <v>177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11">
        <v>300000</v>
      </c>
      <c r="AC119" s="58"/>
      <c r="AD119" s="58">
        <v>300000</v>
      </c>
      <c r="AE119" s="58">
        <v>300000</v>
      </c>
      <c r="AF119" s="37"/>
      <c r="AG119" s="123">
        <f>AF119/AB119*100</f>
        <v>0</v>
      </c>
    </row>
    <row r="120" spans="1:33" ht="18.75" customHeight="1">
      <c r="A120" s="89"/>
      <c r="B120" s="160" t="s">
        <v>183</v>
      </c>
      <c r="C120" s="90">
        <f aca="true" t="shared" si="21" ref="C120:AA120">C104+C54+C106</f>
        <v>9203452</v>
      </c>
      <c r="D120" s="90">
        <f t="shared" si="21"/>
        <v>9203452</v>
      </c>
      <c r="E120" s="90">
        <f t="shared" si="21"/>
        <v>9203452</v>
      </c>
      <c r="F120" s="90">
        <f t="shared" si="21"/>
        <v>9203452</v>
      </c>
      <c r="G120" s="90">
        <f t="shared" si="21"/>
        <v>9203452</v>
      </c>
      <c r="H120" s="90">
        <f t="shared" si="21"/>
        <v>9203452</v>
      </c>
      <c r="I120" s="90">
        <f t="shared" si="21"/>
        <v>9203452</v>
      </c>
      <c r="J120" s="90">
        <f t="shared" si="21"/>
        <v>9203452</v>
      </c>
      <c r="K120" s="90">
        <f t="shared" si="21"/>
        <v>9203452</v>
      </c>
      <c r="L120" s="90">
        <f t="shared" si="21"/>
        <v>9203452</v>
      </c>
      <c r="M120" s="90">
        <f t="shared" si="21"/>
        <v>9203452</v>
      </c>
      <c r="N120" s="90">
        <f t="shared" si="21"/>
        <v>9203452</v>
      </c>
      <c r="O120" s="90">
        <f t="shared" si="21"/>
        <v>9203452</v>
      </c>
      <c r="P120" s="90">
        <f t="shared" si="21"/>
        <v>9203452</v>
      </c>
      <c r="Q120" s="90">
        <f t="shared" si="21"/>
        <v>9203452</v>
      </c>
      <c r="R120" s="90">
        <f t="shared" si="21"/>
        <v>9203452</v>
      </c>
      <c r="S120" s="90">
        <f t="shared" si="21"/>
        <v>9203452</v>
      </c>
      <c r="T120" s="90">
        <f t="shared" si="21"/>
        <v>9203452</v>
      </c>
      <c r="U120" s="90">
        <f t="shared" si="21"/>
        <v>9203452</v>
      </c>
      <c r="V120" s="90">
        <f t="shared" si="21"/>
        <v>9203452</v>
      </c>
      <c r="W120" s="90">
        <f t="shared" si="21"/>
        <v>9203452</v>
      </c>
      <c r="X120" s="90">
        <f t="shared" si="21"/>
        <v>9203452</v>
      </c>
      <c r="Y120" s="90">
        <f t="shared" si="21"/>
        <v>9203452</v>
      </c>
      <c r="Z120" s="90">
        <f t="shared" si="21"/>
        <v>9203452</v>
      </c>
      <c r="AA120" s="90">
        <f t="shared" si="21"/>
        <v>9203452</v>
      </c>
      <c r="AB120" s="90">
        <f>AC120+AD120</f>
        <v>166783945.95999998</v>
      </c>
      <c r="AC120" s="90">
        <f>AC114+AC112+AC106+AC104+AC54+AC52+AC10</f>
        <v>130047145.96</v>
      </c>
      <c r="AD120" s="90">
        <f>AD114+AD112+AD106+AD104+AD54+AD52+AD10+AD118</f>
        <v>36736800</v>
      </c>
      <c r="AE120" s="90">
        <f>AE114+AE112+AE106+AE104+AE54+AE52+AE10+AE118</f>
        <v>36736800</v>
      </c>
      <c r="AF120" s="90">
        <f>AF114+AF112+AF106+AF104+AF54+AF52+AF10</f>
        <v>22008797.4</v>
      </c>
      <c r="AG120" s="122">
        <f>AF120/AB120*100</f>
        <v>13.195992739779882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80"/>
    </row>
    <row r="123" spans="1:30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81"/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80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80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1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0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81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80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80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81"/>
    </row>
    <row r="135" ht="12.75">
      <c r="AD135" s="33"/>
    </row>
    <row r="136" ht="12.75">
      <c r="AD136" s="81"/>
    </row>
    <row r="137" ht="12.75">
      <c r="AD137" s="33"/>
    </row>
    <row r="138" ht="12.75">
      <c r="AD138" s="33"/>
    </row>
    <row r="139" ht="12.75">
      <c r="AD139" s="82"/>
    </row>
    <row r="140" ht="12.75">
      <c r="AD140" s="82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3"/>
    </row>
    <row r="147" ht="12.75">
      <c r="AD147" s="84"/>
    </row>
    <row r="148" ht="15">
      <c r="AD148" s="83"/>
    </row>
    <row r="149" ht="12.75">
      <c r="AD149" s="33"/>
    </row>
    <row r="150" ht="12.75">
      <c r="AD150" s="33"/>
    </row>
    <row r="151" ht="12.75">
      <c r="AD151" s="33"/>
    </row>
    <row r="152" ht="15">
      <c r="AD152" s="83"/>
    </row>
    <row r="153" ht="12.75">
      <c r="AD153" s="84"/>
    </row>
    <row r="154" ht="12.75">
      <c r="AD154" s="33"/>
    </row>
    <row r="157" ht="18">
      <c r="AD157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17:AG117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2019-04-05T12:23:07Z</dcterms:modified>
  <cp:category/>
  <cp:version/>
  <cp:contentType/>
  <cp:contentStatus/>
</cp:coreProperties>
</file>